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6" windowWidth="9420" windowHeight="4452" tabRatio="887" activeTab="12"/>
  </bookViews>
  <sheets>
    <sheet name="Kaft" sheetId="1" r:id="rId1"/>
    <sheet name="Inhoudsopgave" sheetId="2" r:id="rId2"/>
    <sheet name="Tussenblad 1" sheetId="3" r:id="rId3"/>
    <sheet name="Brief" sheetId="4" r:id="rId4"/>
    <sheet name="Tussenblad 2" sheetId="5" r:id="rId5"/>
    <sheet name="Balans" sheetId="6" r:id="rId6"/>
    <sheet name="Staat baten &amp; last" sheetId="7" r:id="rId7"/>
    <sheet name="Toelichting balans" sheetId="8" r:id="rId8"/>
    <sheet name="Tussenblad 4" sheetId="9" r:id="rId9"/>
    <sheet name="bijlage 1" sheetId="10" r:id="rId10"/>
    <sheet name="bijlage 2" sheetId="11" r:id="rId11"/>
    <sheet name="bijlage 3" sheetId="12" r:id="rId12"/>
    <sheet name="bijlage 4" sheetId="13" r:id="rId13"/>
    <sheet name="Blad1" sheetId="14" r:id="rId14"/>
  </sheets>
  <definedNames>
    <definedName name="_xlnm.Print_Area" localSheetId="5">'Balans'!$A$1:$D$40</definedName>
    <definedName name="_xlnm.Print_Area" localSheetId="9">'bijlage 1'!$A$1:$D$45</definedName>
    <definedName name="_xlnm.Print_Area" localSheetId="10">'bijlage 2'!$A$1:$H$45</definedName>
    <definedName name="_xlnm.Print_Area" localSheetId="11">'bijlage 3'!$A$1:$D$45</definedName>
    <definedName name="_xlnm.Print_Area" localSheetId="3">'Brief'!$A$1:$D$81</definedName>
    <definedName name="_xlnm.Print_Area" localSheetId="7">'Toelichting balans'!$A$1:$D$78</definedName>
  </definedNames>
  <calcPr fullCalcOnLoad="1"/>
</workbook>
</file>

<file path=xl/sharedStrings.xml><?xml version="1.0" encoding="utf-8"?>
<sst xmlns="http://schemas.openxmlformats.org/spreadsheetml/2006/main" count="264" uniqueCount="186">
  <si>
    <t>ACTIVA</t>
  </si>
  <si>
    <t>VLOTTENDE ACTIVA</t>
  </si>
  <si>
    <t>Vorderingen</t>
  </si>
  <si>
    <t>Totaal</t>
  </si>
  <si>
    <t>TOTAAL</t>
  </si>
  <si>
    <t>PASSIVA</t>
  </si>
  <si>
    <t>KORTLOPENDE SCHULDEN</t>
  </si>
  <si>
    <t>Saldo per 31 december</t>
  </si>
  <si>
    <t>Overige schulden en overlopende passiva</t>
  </si>
  <si>
    <t>Controle</t>
  </si>
  <si>
    <t>Algemeen</t>
  </si>
  <si>
    <t>Bestuur</t>
  </si>
  <si>
    <t>INHOUDSOPGAVE</t>
  </si>
  <si>
    <t>RAPPORT</t>
  </si>
  <si>
    <t>JAARREKENING</t>
  </si>
  <si>
    <t>Pagina</t>
  </si>
  <si>
    <t>BIJLAGEN</t>
  </si>
  <si>
    <t>Financiële positie</t>
  </si>
  <si>
    <t>Overige vorderingen en overlopende activa</t>
  </si>
  <si>
    <t>Tot het geven van nadere informatie zijn wij gaarne bereid.</t>
  </si>
  <si>
    <t>Hoogachtend,</t>
  </si>
  <si>
    <t>Administratiekosten</t>
  </si>
  <si>
    <t>Saldo aanvang boekjaar</t>
  </si>
  <si>
    <t>Inschrijving Kamer van koophandel</t>
  </si>
  <si>
    <t>Lasten:</t>
  </si>
  <si>
    <t>C.P.J. Laurijsen</t>
  </si>
  <si>
    <t xml:space="preserve">Liquide middelen </t>
  </si>
  <si>
    <t xml:space="preserve">ABN-AMRO Bank rekening-courant </t>
  </si>
  <si>
    <t>Baten:</t>
  </si>
  <si>
    <t>Bankkosten</t>
  </si>
  <si>
    <t>Stichting Abrazos Nederland</t>
  </si>
  <si>
    <t>s - Gravenhage</t>
  </si>
  <si>
    <t>Stichting Abrazos 's-Gravenhage / Cusco</t>
  </si>
  <si>
    <t>t.a.v. de heer  T. Bovenberg</t>
  </si>
  <si>
    <t>Pletterijstraat  101</t>
  </si>
  <si>
    <t>2515  AW  's-Gravenhage</t>
  </si>
  <si>
    <t>Geacht Stichtingsbestuur,</t>
  </si>
  <si>
    <t>Bijlagen</t>
  </si>
  <si>
    <t>Stg.Abrazos Cusco, Peru</t>
  </si>
  <si>
    <t>Stg.Abrazos Nederland en Peru</t>
  </si>
  <si>
    <t>Stichting Abrazos.</t>
  </si>
  <si>
    <t xml:space="preserve">Stichting Abrazos is ingeschreven in het handelsregister van de Kamer van </t>
  </si>
  <si>
    <t>Koophandel Den Haag onder dossiernummer:  27300305</t>
  </si>
  <si>
    <t>Te vorderen bankrente</t>
  </si>
  <si>
    <t>Rabobank betaalrekening</t>
  </si>
  <si>
    <t>Rabobank telerekening</t>
  </si>
  <si>
    <t>Visa Card Service</t>
  </si>
  <si>
    <t>Diverse kosten</t>
  </si>
  <si>
    <t>Akties / sponsoring</t>
  </si>
  <si>
    <t>Donaties</t>
  </si>
  <si>
    <t>Budget Peru:</t>
  </si>
  <si>
    <t>Transfers naar Cusco</t>
  </si>
  <si>
    <t>Honorarium projectleider</t>
  </si>
  <si>
    <t>Directe uitgaven</t>
  </si>
  <si>
    <t>Bijdrage  fondsen</t>
  </si>
  <si>
    <t>Rente baten en lasten:</t>
  </si>
  <si>
    <t>Beheerkosten Nederland:</t>
  </si>
  <si>
    <t>Reiskosten / vliegtickets</t>
  </si>
  <si>
    <t>Overige uitgaven</t>
  </si>
  <si>
    <t xml:space="preserve">Rente lasten </t>
  </si>
  <si>
    <t>Netto saldo</t>
  </si>
  <si>
    <t>Ontvangen bankrente</t>
  </si>
  <si>
    <t>Voorzitter:             Hr. T. Bovenberg, Den Haag</t>
  </si>
  <si>
    <t>Bestuurslid:          Mevr. M. Hansen, Capelle aan den Ijssel</t>
  </si>
  <si>
    <t>Rechtsvorm</t>
  </si>
  <si>
    <t>Doelstelling / activiteiten</t>
  </si>
  <si>
    <t>Stichting Abrazos heeft als doelstelling de levenskwaliteit van kinderen in</t>
  </si>
  <si>
    <t>Latijns Amerika met autisme en aanverwante handicaps te vergroten door het</t>
  </si>
  <si>
    <t>bieden van zodanige faciliteiten dat zij zo goed mogelijk kunnen integreren in het</t>
  </si>
  <si>
    <t>normale maatschappelijke leven.</t>
  </si>
  <si>
    <t>( Cusco, Peru )</t>
  </si>
  <si>
    <t>Inventaris en inrichting</t>
  </si>
  <si>
    <t>VASTE ACTIVA</t>
  </si>
  <si>
    <t>Materiële vaste activa</t>
  </si>
  <si>
    <t>Transfers Nederland</t>
  </si>
  <si>
    <t>Honorarium / eigen inkomsten</t>
  </si>
  <si>
    <t>( Nederland )</t>
  </si>
  <si>
    <t>Netto-resultaat boekjaar</t>
  </si>
  <si>
    <t>Projectkosten Nederland</t>
  </si>
  <si>
    <t>Projectkosten Peru</t>
  </si>
  <si>
    <t>Investeringen</t>
  </si>
  <si>
    <t>Opleiding en begeleiding</t>
  </si>
  <si>
    <t>Voorlichting</t>
  </si>
  <si>
    <t>Directe behandeling</t>
  </si>
  <si>
    <t>Onvoorziene kosten</t>
  </si>
  <si>
    <t>Overige mutaties:</t>
  </si>
  <si>
    <t>Blijkens de akte dd. 24 april 2007,  verleden voor notaris M J J R Lentze,</t>
  </si>
  <si>
    <t>kantoorhoudende te  's - Gravenhage werd de Stichting Abrazos opgericht.</t>
  </si>
  <si>
    <t>( Nederland en  Peru )</t>
  </si>
  <si>
    <t>De  financiële  cijfers uit Cusco zijn weergegeven in bijlage 1 en bijlage 2.</t>
  </si>
  <si>
    <t>Zij heeft haar zetel in de gemeente  's-Gravenhage.</t>
  </si>
  <si>
    <t>Negatief</t>
  </si>
  <si>
    <t xml:space="preserve">                  Bavel</t>
  </si>
  <si>
    <t>positief</t>
  </si>
  <si>
    <t>ABN-AMRO Bank spaarrekening</t>
  </si>
  <si>
    <t>Continuïteitsreserve</t>
  </si>
  <si>
    <t>VOORZIENINGEN / RESERVES</t>
  </si>
  <si>
    <t>Saldo  per 1 januari</t>
  </si>
  <si>
    <t xml:space="preserve">Overige baten en lasten / </t>
  </si>
  <si>
    <t>( jaargemiddelde )</t>
  </si>
  <si>
    <t>RESERVES</t>
  </si>
  <si>
    <t>De continuïteitsreserve wordt gevormd ter dekking van risico's op korte termijn en om zeker te</t>
  </si>
  <si>
    <t>stellen dat ook in de toekomst aan verplichtingen kan worden voldaan.</t>
  </si>
  <si>
    <t>projectleider en ter dekking van onvoorziene projectkosten in het lopende jaar.</t>
  </si>
  <si>
    <t>Bestemmingsreserve</t>
  </si>
  <si>
    <t>Bij / af: saldo staat van baten en lasten boekjaar</t>
  </si>
  <si>
    <t>Penningmeester:  Hr. J. Schepers , Barendrecht</t>
  </si>
  <si>
    <t>Uitgaven coördinatoren</t>
  </si>
  <si>
    <t>Kosten secretariaat</t>
  </si>
  <si>
    <t xml:space="preserve">Netto saldo </t>
  </si>
  <si>
    <t>Overige inkomsten; donaties e.d.</t>
  </si>
  <si>
    <t>+</t>
  </si>
  <si>
    <t>Donaties / akties</t>
  </si>
  <si>
    <t>Kosten projectbegeleiding / Coördinatoren</t>
  </si>
  <si>
    <t>Accountant / verklaring</t>
  </si>
  <si>
    <t>ABN-AMRO US-dollar-rekening</t>
  </si>
  <si>
    <t>4. Overzicht ontvangen Fondsen</t>
  </si>
  <si>
    <t>Bijlage 4: Overzicht ontvangen Fondsen.</t>
  </si>
  <si>
    <t>Femi Foundation to Earth</t>
  </si>
  <si>
    <t>Mariamarina Foundation</t>
  </si>
  <si>
    <t>Stg. 't Trekpaert</t>
  </si>
  <si>
    <t>Stichting Auxilia</t>
  </si>
  <si>
    <t>2016</t>
  </si>
  <si>
    <t>31-12-2016</t>
  </si>
  <si>
    <t>Bij: bestemmingsreserves</t>
  </si>
  <si>
    <t>Af:  vanwege samenvoeging van de reserves</t>
  </si>
  <si>
    <t>Kosten opleidingsproject</t>
  </si>
  <si>
    <t>De bestemmingsreserve werd gevormd voor zaken als managementtraining van de</t>
  </si>
  <si>
    <t>Vanwege wijziging van de wijze van budgeteren zijn de reserves weer samengevoegd.</t>
  </si>
  <si>
    <t>Vanwege samenvoeging van reserves:</t>
  </si>
  <si>
    <t>( 28,06162 )</t>
  </si>
  <si>
    <t>Afschrijving oninbare vorderingen</t>
  </si>
  <si>
    <t>-/-</t>
  </si>
  <si>
    <t>2016:</t>
  </si>
  <si>
    <t>( Soles 1,--  =  €.  0,2806162  )</t>
  </si>
  <si>
    <t>( zie bijlage 2 )</t>
  </si>
  <si>
    <t>Resultaat Stg. Abrazos Cusco</t>
  </si>
  <si>
    <t>Totaal resultaat:</t>
  </si>
  <si>
    <t>Stichting Kon.Kentalis</t>
  </si>
  <si>
    <t>Wilde Ganzen</t>
  </si>
  <si>
    <t>Johannes Stichting</t>
  </si>
  <si>
    <t>Afschrijving inventaris en inrichting</t>
  </si>
  <si>
    <t>Uitgaven promotie</t>
  </si>
  <si>
    <t>RAPPORT INZAKE HET FINANCIEEL JAARVERSLAG  2017</t>
  </si>
  <si>
    <t>Balans per 31 december 2017</t>
  </si>
  <si>
    <t>Staat  van baten en lasten  2017</t>
  </si>
  <si>
    <t>Toelichting op de balans per 31 december 2017</t>
  </si>
  <si>
    <t>1. Balans per 31 december 2017</t>
  </si>
  <si>
    <t>2.  Staat van baten en lasten 2017</t>
  </si>
  <si>
    <t>3. Geconsolideerde balans  per 31 december 2017</t>
  </si>
  <si>
    <t xml:space="preserve">Hiermede brengen wij u rapport uit omtrent het financieel jaarverslag 2017  van </t>
  </si>
  <si>
    <t>Het bestuur bestaat per 31 december 2017 uit;</t>
  </si>
  <si>
    <t>JAARVERSLAG 2017</t>
  </si>
  <si>
    <t>31-12-2017</t>
  </si>
  <si>
    <t>Kosten vliegticket terug te vorderen</t>
  </si>
  <si>
    <t>2017</t>
  </si>
  <si>
    <t>Kosten instructie "ADOS"</t>
  </si>
  <si>
    <t xml:space="preserve">   ( vliegtickets )</t>
  </si>
  <si>
    <t>Bijlage 2: Staat  van baten en lasten  2017</t>
  </si>
  <si>
    <t>2017:</t>
  </si>
  <si>
    <t>( Soles 1,--  =  €.  0,2843836  )</t>
  </si>
  <si>
    <t xml:space="preserve">         balansmutaties  </t>
  </si>
  <si>
    <t>Positief</t>
  </si>
  <si>
    <t>Bijlage 1: Balans per 31 december 2017</t>
  </si>
  <si>
    <t>( 28,43836 )</t>
  </si>
  <si>
    <t>Valuta-koersverschillen  ( t.o.v.  31/12/2016 )</t>
  </si>
  <si>
    <t>Bijlage 3: Geconsolideerde balans per 31 december 2017</t>
  </si>
  <si>
    <t>Stg. Peter de Koning</t>
  </si>
  <si>
    <t>Stichting Abrazos Nederland                                          Bavel,  1 februari 2018.</t>
  </si>
  <si>
    <t>Bavel,   1 februari  2018</t>
  </si>
  <si>
    <t>Af: verrekenbare belasting</t>
  </si>
  <si>
    <t xml:space="preserve">  ( na aftrek van belasting )</t>
  </si>
  <si>
    <t>Euro's:</t>
  </si>
  <si>
    <t>2016 ( E. 104.153 )  nagenoeg gelijk gebleven.</t>
  </si>
  <si>
    <t xml:space="preserve">De baten 2017 ( E. 104.529 , exclusief de ontvangen bankrente), zijn ten opzichte van </t>
  </si>
  <si>
    <t>De staat van baten en lasten 2017 sluit met een positief resultaat van €. 1.054,</t>
  </si>
  <si>
    <t>tegenover een positief resultaat in 2016 van €.  8.691.</t>
  </si>
  <si>
    <t>In Peru wordt een zelfstandige administratie gevoerd, waarover een apart</t>
  </si>
  <si>
    <t>financieel jaarverslag wordt uitgebracht.</t>
  </si>
  <si>
    <t>Van de ouders in Peru wordt, naar draagkracht, een eigen bijdrage gevraagd.</t>
  </si>
  <si>
    <t>Kosten Symposium</t>
  </si>
  <si>
    <t xml:space="preserve">    ( vliegtickets</t>
  </si>
  <si>
    <t xml:space="preserve">Promotiekosten </t>
  </si>
  <si>
    <t>Kosten opleiding</t>
  </si>
  <si>
    <t>Weeshuis der Doopsgezinden</t>
  </si>
  <si>
    <t>De Johanna Donk-Grote Stichting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</si>
</sst>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&quot;ƒ&quot;\ * #,##0.00_-;_-&quot;ƒ&quot;\ * #,##0.00\-;_-&quot;ƒ&quot;\ * &quot;-&quot;??_-;_-@_-"/>
    <numFmt numFmtId="173" formatCode="_-* #,##0_-;_-* #,##0\-;_-* &quot;-&quot;??_-;_-@_-"/>
    <numFmt numFmtId="174" formatCode="_-&quot;ƒ&quot;\ * #,##0_-;_-&quot;ƒ&quot;\ * #,##0\-;_-&quot;ƒ&quot;\ * &quot;-&quot;??_-;_-@_-"/>
  </numFmts>
  <fonts count="49">
    <font>
      <sz val="12"/>
      <name val="Arial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44" applyNumberFormat="1" applyFont="1" applyAlignment="1">
      <alignment/>
    </xf>
    <xf numFmtId="0" fontId="6" fillId="0" borderId="0" xfId="0" applyFont="1" applyAlignment="1">
      <alignment/>
    </xf>
    <xf numFmtId="174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3" fontId="7" fillId="0" borderId="10" xfId="42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42" applyNumberFormat="1" applyFont="1" applyAlignment="1">
      <alignment/>
    </xf>
    <xf numFmtId="3" fontId="7" fillId="0" borderId="10" xfId="42" applyNumberFormat="1" applyFont="1" applyBorder="1" applyAlignment="1" quotePrefix="1">
      <alignment horizontal="center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11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12" xfId="42" applyNumberFormat="1" applyFont="1" applyBorder="1" applyAlignment="1">
      <alignment/>
    </xf>
    <xf numFmtId="3" fontId="0" fillId="0" borderId="13" xfId="42" applyNumberFormat="1" applyFont="1" applyBorder="1" applyAlignment="1">
      <alignment/>
    </xf>
    <xf numFmtId="3" fontId="0" fillId="0" borderId="11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7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13" xfId="42" applyNumberFormat="1" applyFont="1" applyBorder="1" applyAlignment="1">
      <alignment/>
    </xf>
    <xf numFmtId="3" fontId="0" fillId="0" borderId="0" xfId="42" applyNumberFormat="1" applyFont="1" applyBorder="1" applyAlignment="1" quotePrefix="1">
      <alignment horizontal="center"/>
    </xf>
    <xf numFmtId="3" fontId="0" fillId="0" borderId="13" xfId="42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10" xfId="42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42" applyNumberFormat="1" applyFont="1" applyBorder="1" applyAlignment="1">
      <alignment/>
    </xf>
    <xf numFmtId="3" fontId="0" fillId="0" borderId="14" xfId="42" applyNumberFormat="1" applyFont="1" applyBorder="1" applyAlignment="1">
      <alignment/>
    </xf>
    <xf numFmtId="3" fontId="0" fillId="0" borderId="15" xfId="42" applyNumberFormat="1" applyFont="1" applyBorder="1" applyAlignment="1">
      <alignment/>
    </xf>
    <xf numFmtId="3" fontId="0" fillId="0" borderId="0" xfId="42" applyNumberFormat="1" applyFont="1" applyAlignment="1">
      <alignment horizontal="right"/>
    </xf>
    <xf numFmtId="3" fontId="0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74" fontId="11" fillId="0" borderId="0" xfId="44" applyNumberFormat="1" applyFont="1" applyAlignment="1">
      <alignment/>
    </xf>
    <xf numFmtId="4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0" fillId="0" borderId="0" xfId="42" applyNumberFormat="1" applyFont="1" applyAlignment="1" quotePrefix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 quotePrefix="1">
      <alignment horizontal="right"/>
    </xf>
    <xf numFmtId="0" fontId="0" fillId="0" borderId="0" xfId="0" applyAlignment="1">
      <alignment horizontal="center"/>
    </xf>
    <xf numFmtId="3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B45"/>
  <sheetViews>
    <sheetView zoomScalePageLayoutView="0" workbookViewId="0" topLeftCell="A13">
      <selection activeCell="B20" sqref="B20"/>
    </sheetView>
  </sheetViews>
  <sheetFormatPr defaultColWidth="8.88671875" defaultRowHeight="15"/>
  <cols>
    <col min="1" max="1" width="5.88671875" style="7" customWidth="1"/>
    <col min="2" max="2" width="65.77734375" style="9" customWidth="1"/>
    <col min="3" max="16384" width="8.88671875" style="7" customWidth="1"/>
  </cols>
  <sheetData>
    <row r="11" s="2" customFormat="1" ht="20.25">
      <c r="B11" s="1"/>
    </row>
    <row r="12" s="2" customFormat="1" ht="20.25">
      <c r="B12" s="3"/>
    </row>
    <row r="13" s="2" customFormat="1" ht="20.25">
      <c r="B13" s="3"/>
    </row>
    <row r="14" s="2" customFormat="1" ht="20.25">
      <c r="B14" s="3"/>
    </row>
    <row r="15" s="5" customFormat="1" ht="17.25">
      <c r="B15" s="4" t="s">
        <v>30</v>
      </c>
    </row>
    <row r="16" s="2" customFormat="1" ht="20.25">
      <c r="B16" s="3"/>
    </row>
    <row r="17" spans="1:2" s="5" customFormat="1" ht="17.25">
      <c r="A17" s="78" t="s">
        <v>143</v>
      </c>
      <c r="B17" s="78"/>
    </row>
    <row r="18" spans="1:2" s="5" customFormat="1" ht="15">
      <c r="A18" s="79"/>
      <c r="B18" s="79"/>
    </row>
    <row r="19" ht="15">
      <c r="B19" s="54"/>
    </row>
    <row r="20" ht="15">
      <c r="B20" s="66"/>
    </row>
    <row r="21" ht="15">
      <c r="B21" s="76"/>
    </row>
    <row r="22" ht="15">
      <c r="B22" s="55"/>
    </row>
    <row r="30" ht="15.75" customHeight="1"/>
    <row r="32" spans="1:2" ht="21">
      <c r="A32" s="5"/>
      <c r="B32" s="6"/>
    </row>
    <row r="41" ht="15">
      <c r="B41" s="56" t="s">
        <v>168</v>
      </c>
    </row>
    <row r="42" ht="15">
      <c r="B42" s="59" t="s">
        <v>31</v>
      </c>
    </row>
    <row r="43" ht="15">
      <c r="B43" s="8"/>
    </row>
    <row r="44" ht="15">
      <c r="B44" s="8"/>
    </row>
    <row r="45" ht="15">
      <c r="B45" s="8"/>
    </row>
  </sheetData>
  <sheetProtection/>
  <mergeCells count="2">
    <mergeCell ref="A17:B17"/>
    <mergeCell ref="A18:B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9">
      <selection activeCell="A15" sqref="A15:IV15"/>
    </sheetView>
  </sheetViews>
  <sheetFormatPr defaultColWidth="8.88671875" defaultRowHeight="15"/>
  <cols>
    <col min="1" max="1" width="39.6640625" style="21" customWidth="1"/>
    <col min="2" max="2" width="12.77734375" style="38" customWidth="1"/>
    <col min="3" max="3" width="2.77734375" style="21" customWidth="1"/>
    <col min="4" max="4" width="12.77734375" style="38" customWidth="1"/>
    <col min="5" max="16384" width="8.88671875" style="21" customWidth="1"/>
  </cols>
  <sheetData>
    <row r="1" spans="1:4" s="19" customFormat="1" ht="15">
      <c r="A1" s="18" t="s">
        <v>163</v>
      </c>
      <c r="B1" s="36"/>
      <c r="D1" s="36"/>
    </row>
    <row r="2" spans="1:4" s="19" customFormat="1" ht="15">
      <c r="A2" t="s">
        <v>70</v>
      </c>
      <c r="B2" s="36"/>
      <c r="D2" s="36"/>
    </row>
    <row r="3" spans="1:4" s="17" customFormat="1" ht="15">
      <c r="A3" s="19"/>
      <c r="B3" s="36"/>
      <c r="C3" s="19"/>
      <c r="D3" s="36"/>
    </row>
    <row r="4" spans="1:4" s="17" customFormat="1" ht="15">
      <c r="A4" s="20" t="s">
        <v>0</v>
      </c>
      <c r="B4" s="37" t="s">
        <v>153</v>
      </c>
      <c r="C4" s="15"/>
      <c r="D4" s="37" t="s">
        <v>123</v>
      </c>
    </row>
    <row r="5" spans="2:4" ht="15">
      <c r="B5" s="71" t="s">
        <v>164</v>
      </c>
      <c r="D5" s="71" t="s">
        <v>130</v>
      </c>
    </row>
    <row r="6" ht="15">
      <c r="A6" s="20" t="s">
        <v>72</v>
      </c>
    </row>
    <row r="8" ht="15">
      <c r="A8" s="12" t="s">
        <v>73</v>
      </c>
    </row>
    <row r="9" spans="1:4" ht="15">
      <c r="A9" t="s">
        <v>71</v>
      </c>
      <c r="B9" s="65">
        <v>2684</v>
      </c>
      <c r="D9" s="65">
        <v>1753</v>
      </c>
    </row>
    <row r="11" ht="15">
      <c r="A11" s="20" t="s">
        <v>1</v>
      </c>
    </row>
    <row r="13" spans="1:4" s="14" customFormat="1" ht="15">
      <c r="A13" s="12" t="s">
        <v>2</v>
      </c>
      <c r="B13" s="40"/>
      <c r="D13" s="40"/>
    </row>
    <row r="14" spans="1:4" s="14" customFormat="1" ht="15">
      <c r="A14" s="14" t="s">
        <v>18</v>
      </c>
      <c r="B14" s="40">
        <v>2613</v>
      </c>
      <c r="D14" s="40">
        <v>1979</v>
      </c>
    </row>
    <row r="15" spans="2:4" s="14" customFormat="1" ht="15">
      <c r="B15" s="40"/>
      <c r="D15" s="40"/>
    </row>
    <row r="16" spans="2:4" s="14" customFormat="1" ht="15">
      <c r="B16" s="41">
        <f>SUM(B14:B15)</f>
        <v>2613</v>
      </c>
      <c r="D16" s="41">
        <f>SUM(D14:D15)</f>
        <v>1979</v>
      </c>
    </row>
    <row r="17" spans="2:4" s="14" customFormat="1" ht="15">
      <c r="B17" s="42"/>
      <c r="D17" s="42"/>
    </row>
    <row r="18" spans="1:4" s="14" customFormat="1" ht="15">
      <c r="A18" s="12" t="s">
        <v>26</v>
      </c>
      <c r="B18" s="40"/>
      <c r="D18" s="40"/>
    </row>
    <row r="19" spans="1:4" s="14" customFormat="1" ht="15">
      <c r="A19" s="14" t="s">
        <v>3</v>
      </c>
      <c r="B19" s="43">
        <f>10774+10472</f>
        <v>21246</v>
      </c>
      <c r="D19" s="43">
        <v>15290</v>
      </c>
    </row>
    <row r="20" spans="2:4" s="14" customFormat="1" ht="15">
      <c r="B20" s="42"/>
      <c r="D20" s="42"/>
    </row>
    <row r="21" spans="2:4" s="14" customFormat="1" ht="15">
      <c r="B21" s="42"/>
      <c r="D21" s="42"/>
    </row>
    <row r="23" spans="1:4" ht="15" thickBot="1">
      <c r="A23" s="20" t="s">
        <v>4</v>
      </c>
      <c r="B23" s="44">
        <f>B9+B16++B19</f>
        <v>26543</v>
      </c>
      <c r="D23" s="44">
        <f>D9+D16++D19</f>
        <v>19022</v>
      </c>
    </row>
    <row r="24" ht="15" thickTop="1"/>
    <row r="27" spans="1:4" s="17" customFormat="1" ht="15">
      <c r="A27" s="20" t="s">
        <v>5</v>
      </c>
      <c r="B27" s="37" t="str">
        <f>B4</f>
        <v>31-12-2017</v>
      </c>
      <c r="C27" s="15"/>
      <c r="D27" s="37" t="str">
        <f>D4</f>
        <v>31-12-2016</v>
      </c>
    </row>
    <row r="29" ht="15">
      <c r="A29" s="20" t="s">
        <v>96</v>
      </c>
    </row>
    <row r="31" spans="1:4" ht="15">
      <c r="A31" t="s">
        <v>97</v>
      </c>
      <c r="B31" s="38">
        <v>18222</v>
      </c>
      <c r="D31" s="38">
        <v>25346</v>
      </c>
    </row>
    <row r="32" spans="1:4" ht="15">
      <c r="A32" t="s">
        <v>165</v>
      </c>
      <c r="B32" s="38">
        <v>245</v>
      </c>
      <c r="D32" s="38">
        <v>-752</v>
      </c>
    </row>
    <row r="33" spans="1:4" ht="15">
      <c r="A33" t="s">
        <v>77</v>
      </c>
      <c r="B33" s="38">
        <v>7327</v>
      </c>
      <c r="D33" s="38">
        <v>-6372</v>
      </c>
    </row>
    <row r="35" spans="2:4" ht="15">
      <c r="B35" s="45">
        <f>B31+B32+B33</f>
        <v>25794</v>
      </c>
      <c r="D35" s="45">
        <f>D31+D32+D33</f>
        <v>18222</v>
      </c>
    </row>
    <row r="36" spans="2:4" ht="15">
      <c r="B36" s="46"/>
      <c r="D36" s="46"/>
    </row>
    <row r="37" ht="15">
      <c r="A37" s="20" t="s">
        <v>6</v>
      </c>
    </row>
    <row r="39" spans="1:4" ht="15">
      <c r="A39" s="21" t="s">
        <v>8</v>
      </c>
      <c r="B39" s="38">
        <v>749</v>
      </c>
      <c r="D39" s="38">
        <v>800</v>
      </c>
    </row>
    <row r="41" spans="2:4" ht="15">
      <c r="B41" s="45">
        <f>SUM(B38:B40)</f>
        <v>749</v>
      </c>
      <c r="D41" s="45">
        <f>SUM(D38:D40)</f>
        <v>800</v>
      </c>
    </row>
    <row r="42" spans="2:4" ht="15">
      <c r="B42" s="46"/>
      <c r="D42" s="46"/>
    </row>
    <row r="43" spans="2:4" ht="15">
      <c r="B43" s="46"/>
      <c r="D43" s="46"/>
    </row>
    <row r="45" spans="1:4" ht="15" thickBot="1">
      <c r="A45" s="20" t="s">
        <v>4</v>
      </c>
      <c r="B45" s="44">
        <f>+B35+B41</f>
        <v>26543</v>
      </c>
      <c r="D45" s="44">
        <f>+D35+D41</f>
        <v>19022</v>
      </c>
    </row>
    <row r="46" ht="15" thickTop="1"/>
    <row r="47" spans="1:4" ht="15">
      <c r="A47" s="21" t="s">
        <v>9</v>
      </c>
      <c r="B47" s="38">
        <f>+B23-B45</f>
        <v>0</v>
      </c>
      <c r="D47" s="38">
        <f>+D23-D45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&amp;CPagina &amp;P-5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9" sqref="A39"/>
    </sheetView>
  </sheetViews>
  <sheetFormatPr defaultColWidth="8.88671875" defaultRowHeight="15"/>
  <cols>
    <col min="1" max="1" width="27.77734375" style="17" customWidth="1"/>
    <col min="2" max="2" width="9.4453125" style="39" customWidth="1"/>
    <col min="3" max="3" width="0.9921875" style="17" customWidth="1"/>
    <col min="4" max="4" width="9.4453125" style="39" customWidth="1"/>
    <col min="5" max="5" width="0.78125" style="17" customWidth="1"/>
    <col min="6" max="6" width="9.4453125" style="39" customWidth="1"/>
    <col min="7" max="7" width="0.9921875" style="17" customWidth="1"/>
    <col min="8" max="8" width="9.4453125" style="39" customWidth="1"/>
    <col min="9" max="9" width="8.88671875" style="17" hidden="1" customWidth="1"/>
    <col min="10" max="16384" width="8.88671875" style="17" customWidth="1"/>
  </cols>
  <sheetData>
    <row r="1" spans="1:8" s="19" customFormat="1" ht="15">
      <c r="A1" s="18" t="s">
        <v>158</v>
      </c>
      <c r="B1" s="36"/>
      <c r="D1" s="36"/>
      <c r="F1" s="36"/>
      <c r="H1" s="36"/>
    </row>
    <row r="2" ht="15">
      <c r="A2" t="s">
        <v>70</v>
      </c>
    </row>
    <row r="4" spans="1:8" ht="15">
      <c r="A4" s="19"/>
      <c r="B4" s="37"/>
      <c r="C4" s="27" t="s">
        <v>155</v>
      </c>
      <c r="D4" s="37"/>
      <c r="E4" s="28"/>
      <c r="F4" s="37"/>
      <c r="G4" s="27" t="s">
        <v>122</v>
      </c>
      <c r="H4" s="37"/>
    </row>
    <row r="6" ht="15">
      <c r="A6" s="15" t="s">
        <v>28</v>
      </c>
    </row>
    <row r="7" ht="15">
      <c r="A7" s="15"/>
    </row>
    <row r="8" spans="1:8" ht="15">
      <c r="A8" t="s">
        <v>74</v>
      </c>
      <c r="D8" s="39">
        <v>73000</v>
      </c>
      <c r="H8" s="39">
        <v>71344</v>
      </c>
    </row>
    <row r="9" spans="1:8" ht="15">
      <c r="A9" t="s">
        <v>75</v>
      </c>
      <c r="D9" s="39">
        <v>14491</v>
      </c>
      <c r="H9" s="39">
        <v>11950</v>
      </c>
    </row>
    <row r="10" ht="15">
      <c r="A10" t="s">
        <v>171</v>
      </c>
    </row>
    <row r="11" spans="1:8" ht="15">
      <c r="A11" t="s">
        <v>110</v>
      </c>
      <c r="D11" s="39">
        <v>74</v>
      </c>
      <c r="H11" s="39">
        <v>1146</v>
      </c>
    </row>
    <row r="12" ht="15">
      <c r="A12" s="58"/>
    </row>
    <row r="13" spans="1:8" ht="15">
      <c r="A13" s="15"/>
      <c r="B13" s="49"/>
      <c r="D13" s="62">
        <f>D8+D9+D11</f>
        <v>87565</v>
      </c>
      <c r="F13" s="49"/>
      <c r="H13" s="62">
        <f>H8+H9+H11</f>
        <v>84440</v>
      </c>
    </row>
    <row r="14" ht="15">
      <c r="A14" s="15" t="s">
        <v>24</v>
      </c>
    </row>
    <row r="15" ht="15">
      <c r="A15" s="15"/>
    </row>
    <row r="16" spans="1:6" ht="15">
      <c r="A16" t="s">
        <v>78</v>
      </c>
      <c r="B16" s="39">
        <v>0</v>
      </c>
      <c r="F16" s="39">
        <v>0</v>
      </c>
    </row>
    <row r="17" spans="1:6" ht="15">
      <c r="A17" t="s">
        <v>79</v>
      </c>
      <c r="B17" s="39">
        <v>13540</v>
      </c>
      <c r="F17" s="39">
        <v>12687</v>
      </c>
    </row>
    <row r="18" spans="1:6" ht="15">
      <c r="A18" t="s">
        <v>80</v>
      </c>
      <c r="B18" s="39">
        <v>1021</v>
      </c>
      <c r="F18" s="39">
        <v>2357</v>
      </c>
    </row>
    <row r="19" spans="1:6" ht="15">
      <c r="A19" t="s">
        <v>81</v>
      </c>
      <c r="B19" s="39">
        <v>7749</v>
      </c>
      <c r="F19" s="39">
        <v>13568</v>
      </c>
    </row>
    <row r="20" spans="1:6" ht="15">
      <c r="A20" t="s">
        <v>82</v>
      </c>
      <c r="B20" s="39">
        <v>15742</v>
      </c>
      <c r="F20" s="39">
        <v>7034</v>
      </c>
    </row>
    <row r="21" spans="1:6" ht="15">
      <c r="A21" t="s">
        <v>83</v>
      </c>
      <c r="B21" s="39">
        <v>42231</v>
      </c>
      <c r="F21" s="39">
        <v>40009</v>
      </c>
    </row>
    <row r="22" spans="1:6" ht="15">
      <c r="A22" t="s">
        <v>58</v>
      </c>
      <c r="B22" s="39">
        <v>0</v>
      </c>
      <c r="F22" s="39">
        <v>0</v>
      </c>
    </row>
    <row r="23" spans="1:6" ht="15">
      <c r="A23" t="s">
        <v>84</v>
      </c>
      <c r="B23" s="39">
        <v>960</v>
      </c>
      <c r="F23" s="39">
        <v>2010</v>
      </c>
    </row>
    <row r="24" spans="1:6" ht="15">
      <c r="A24" t="s">
        <v>170</v>
      </c>
      <c r="B24" s="39">
        <v>-2910</v>
      </c>
      <c r="F24" s="39">
        <v>-2424</v>
      </c>
    </row>
    <row r="25" spans="2:8" ht="15">
      <c r="B25" s="48"/>
      <c r="D25" s="39">
        <f>SUM(B16:B25)</f>
        <v>78333</v>
      </c>
      <c r="F25" s="48"/>
      <c r="H25" s="39">
        <f>SUM(F16:F25)</f>
        <v>75241</v>
      </c>
    </row>
    <row r="27" spans="4:8" ht="15">
      <c r="D27" s="62">
        <f>D13-D25</f>
        <v>9232</v>
      </c>
      <c r="H27" s="62">
        <f>H13-H25</f>
        <v>9199</v>
      </c>
    </row>
    <row r="28" ht="15">
      <c r="A28" s="15" t="s">
        <v>85</v>
      </c>
    </row>
    <row r="29" ht="15">
      <c r="A29" s="58" t="s">
        <v>98</v>
      </c>
    </row>
    <row r="30" spans="1:8" ht="15">
      <c r="A30" s="76" t="s">
        <v>161</v>
      </c>
      <c r="B30" s="64" t="s">
        <v>111</v>
      </c>
      <c r="D30" s="39">
        <f>2933-2910</f>
        <v>23</v>
      </c>
      <c r="F30" s="71" t="s">
        <v>132</v>
      </c>
      <c r="H30" s="39">
        <f>1527-2424</f>
        <v>-897</v>
      </c>
    </row>
    <row r="31" spans="1:8" ht="15">
      <c r="A31" s="56" t="s">
        <v>131</v>
      </c>
      <c r="B31" s="71" t="s">
        <v>132</v>
      </c>
      <c r="D31" s="39">
        <v>-965</v>
      </c>
      <c r="F31" s="71" t="s">
        <v>132</v>
      </c>
      <c r="H31" s="39">
        <v>-6608</v>
      </c>
    </row>
    <row r="32" spans="1:8" ht="15">
      <c r="A32" s="56" t="s">
        <v>141</v>
      </c>
      <c r="B32" s="71" t="s">
        <v>132</v>
      </c>
      <c r="D32" s="39">
        <v>-963</v>
      </c>
      <c r="F32" s="71" t="s">
        <v>132</v>
      </c>
      <c r="H32" s="39">
        <v>-8066</v>
      </c>
    </row>
    <row r="33" spans="2:8" ht="15">
      <c r="B33" s="49"/>
      <c r="D33" s="48"/>
      <c r="F33" s="49"/>
      <c r="H33" s="48"/>
    </row>
    <row r="34" spans="1:8" ht="15">
      <c r="A34" s="15"/>
      <c r="B34" s="49"/>
      <c r="D34" s="49"/>
      <c r="F34" s="49"/>
      <c r="H34" s="49"/>
    </row>
    <row r="35" spans="1:8" ht="15.75" thickBot="1">
      <c r="A35" s="15" t="s">
        <v>60</v>
      </c>
      <c r="B35" s="64" t="s">
        <v>162</v>
      </c>
      <c r="D35" s="63">
        <f>D27+D30+D31+D32</f>
        <v>7327</v>
      </c>
      <c r="F35" s="64" t="s">
        <v>91</v>
      </c>
      <c r="H35" s="63">
        <f>H27+H30+H31+H32</f>
        <v>-6372</v>
      </c>
    </row>
    <row r="36" ht="15" thickTop="1"/>
    <row r="38" ht="15">
      <c r="A38" t="s">
        <v>179</v>
      </c>
    </row>
    <row r="39" ht="15">
      <c r="A39"/>
    </row>
    <row r="40" ht="15">
      <c r="A40"/>
    </row>
    <row r="41" ht="15">
      <c r="A41" s="69" t="s">
        <v>159</v>
      </c>
    </row>
    <row r="42" ht="15">
      <c r="A42" t="s">
        <v>160</v>
      </c>
    </row>
    <row r="43" ht="15">
      <c r="A43" s="70" t="s">
        <v>133</v>
      </c>
    </row>
    <row r="44" ht="15">
      <c r="A44" t="s">
        <v>134</v>
      </c>
    </row>
    <row r="45" ht="15">
      <c r="A45" s="66" t="s">
        <v>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&amp;CPagina &amp;P-5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8">
      <selection activeCell="A15" sqref="A15:IV15"/>
    </sheetView>
  </sheetViews>
  <sheetFormatPr defaultColWidth="8.88671875" defaultRowHeight="15"/>
  <cols>
    <col min="1" max="1" width="39.6640625" style="21" customWidth="1"/>
    <col min="2" max="2" width="12.77734375" style="38" customWidth="1"/>
    <col min="3" max="3" width="2.77734375" style="21" customWidth="1"/>
    <col min="4" max="4" width="12.77734375" style="38" customWidth="1"/>
    <col min="5" max="16384" width="8.88671875" style="21" customWidth="1"/>
  </cols>
  <sheetData>
    <row r="1" spans="1:4" s="19" customFormat="1" ht="15">
      <c r="A1" s="18" t="s">
        <v>166</v>
      </c>
      <c r="B1" s="36"/>
      <c r="D1" s="36"/>
    </row>
    <row r="2" spans="1:4" s="19" customFormat="1" ht="15">
      <c r="A2" t="s">
        <v>88</v>
      </c>
      <c r="B2" s="36"/>
      <c r="D2" s="36"/>
    </row>
    <row r="3" spans="1:4" s="17" customFormat="1" ht="15">
      <c r="A3" s="19"/>
      <c r="B3" s="36"/>
      <c r="C3" s="19"/>
      <c r="D3" s="36"/>
    </row>
    <row r="4" spans="1:4" s="17" customFormat="1" ht="15">
      <c r="A4" s="20" t="s">
        <v>0</v>
      </c>
      <c r="B4" s="37" t="s">
        <v>153</v>
      </c>
      <c r="C4" s="15"/>
      <c r="D4" s="37" t="s">
        <v>123</v>
      </c>
    </row>
    <row r="5" spans="2:4" ht="15">
      <c r="B5" s="77" t="s">
        <v>172</v>
      </c>
      <c r="D5" s="77" t="s">
        <v>172</v>
      </c>
    </row>
    <row r="6" ht="15">
      <c r="A6" s="20" t="s">
        <v>72</v>
      </c>
    </row>
    <row r="8" ht="15">
      <c r="A8" s="12" t="s">
        <v>73</v>
      </c>
    </row>
    <row r="9" spans="1:4" ht="15">
      <c r="A9" t="s">
        <v>71</v>
      </c>
      <c r="B9" s="65">
        <v>2684</v>
      </c>
      <c r="D9" s="65">
        <f>9819-8066</f>
        <v>1753</v>
      </c>
    </row>
    <row r="11" ht="15">
      <c r="A11" s="20" t="s">
        <v>1</v>
      </c>
    </row>
    <row r="13" spans="1:4" s="14" customFormat="1" ht="15">
      <c r="A13" s="12" t="s">
        <v>2</v>
      </c>
      <c r="B13" s="40"/>
      <c r="D13" s="40"/>
    </row>
    <row r="14" spans="1:4" s="14" customFormat="1" ht="15">
      <c r="A14" s="14" t="s">
        <v>18</v>
      </c>
      <c r="B14" s="40">
        <v>2794</v>
      </c>
      <c r="D14" s="40">
        <v>2532</v>
      </c>
    </row>
    <row r="15" spans="2:4" s="14" customFormat="1" ht="15">
      <c r="B15" s="40"/>
      <c r="D15" s="40"/>
    </row>
    <row r="16" spans="2:4" s="14" customFormat="1" ht="15">
      <c r="B16" s="41">
        <f>SUM(B14:B15)</f>
        <v>2794</v>
      </c>
      <c r="D16" s="41">
        <f>SUM(D14:D15)</f>
        <v>2532</v>
      </c>
    </row>
    <row r="17" spans="2:4" s="14" customFormat="1" ht="15">
      <c r="B17" s="42"/>
      <c r="D17" s="42"/>
    </row>
    <row r="18" spans="1:4" s="14" customFormat="1" ht="15">
      <c r="A18" s="12" t="s">
        <v>26</v>
      </c>
      <c r="B18" s="40"/>
      <c r="D18" s="40"/>
    </row>
    <row r="19" spans="1:4" s="14" customFormat="1" ht="15">
      <c r="A19" s="14" t="s">
        <v>3</v>
      </c>
      <c r="B19" s="43">
        <f>100755+10472</f>
        <v>111227</v>
      </c>
      <c r="D19" s="43">
        <v>109302</v>
      </c>
    </row>
    <row r="20" spans="2:4" s="14" customFormat="1" ht="15">
      <c r="B20" s="42"/>
      <c r="D20" s="42"/>
    </row>
    <row r="21" spans="2:4" s="14" customFormat="1" ht="15">
      <c r="B21" s="42"/>
      <c r="D21" s="42"/>
    </row>
    <row r="23" spans="1:4" ht="15" thickBot="1">
      <c r="A23" s="20" t="s">
        <v>4</v>
      </c>
      <c r="B23" s="44">
        <f>B9+B16++B19</f>
        <v>116705</v>
      </c>
      <c r="D23" s="44">
        <f>D9+D16++D19</f>
        <v>113587</v>
      </c>
    </row>
    <row r="24" ht="15" thickTop="1"/>
    <row r="27" spans="1:4" s="17" customFormat="1" ht="15">
      <c r="A27" s="20" t="s">
        <v>5</v>
      </c>
      <c r="B27" s="37" t="str">
        <f>B4</f>
        <v>31-12-2017</v>
      </c>
      <c r="C27" s="15"/>
      <c r="D27" s="37" t="str">
        <f>D4</f>
        <v>31-12-2016</v>
      </c>
    </row>
    <row r="29" ht="15">
      <c r="A29" s="20" t="s">
        <v>96</v>
      </c>
    </row>
    <row r="31" spans="1:4" ht="15">
      <c r="A31" t="s">
        <v>97</v>
      </c>
      <c r="B31" s="38">
        <v>106831</v>
      </c>
      <c r="D31" s="38">
        <v>105264</v>
      </c>
    </row>
    <row r="32" spans="1:4" ht="15">
      <c r="A32" t="str">
        <f>'bijlage 1'!A32</f>
        <v>Valuta-koersverschillen  ( t.o.v.  31/12/2016 )</v>
      </c>
      <c r="B32" s="38">
        <v>245</v>
      </c>
      <c r="D32" s="38">
        <v>-752</v>
      </c>
    </row>
    <row r="33" spans="1:4" ht="15">
      <c r="A33" t="s">
        <v>77</v>
      </c>
      <c r="B33" s="38">
        <v>8381</v>
      </c>
      <c r="D33" s="38">
        <f>10385-8066</f>
        <v>2319</v>
      </c>
    </row>
    <row r="35" spans="2:4" ht="15">
      <c r="B35" s="45">
        <f>SUM(B31:B34)</f>
        <v>115457</v>
      </c>
      <c r="D35" s="45">
        <f>SUM(D31:D34)</f>
        <v>106831</v>
      </c>
    </row>
    <row r="36" spans="2:4" ht="15">
      <c r="B36" s="46"/>
      <c r="D36" s="46"/>
    </row>
    <row r="37" ht="15">
      <c r="A37" s="20" t="s">
        <v>6</v>
      </c>
    </row>
    <row r="39" spans="1:4" ht="15">
      <c r="A39" s="21" t="s">
        <v>8</v>
      </c>
      <c r="B39" s="38">
        <v>1248</v>
      </c>
      <c r="D39" s="38">
        <v>6756</v>
      </c>
    </row>
    <row r="41" spans="2:4" ht="15">
      <c r="B41" s="45">
        <f>SUM(B38:B40)</f>
        <v>1248</v>
      </c>
      <c r="D41" s="45">
        <f>SUM(D38:D40)</f>
        <v>6756</v>
      </c>
    </row>
    <row r="42" spans="2:4" ht="15">
      <c r="B42" s="46"/>
      <c r="D42" s="46"/>
    </row>
    <row r="44" spans="1:4" ht="15" thickBot="1">
      <c r="A44" s="20" t="s">
        <v>4</v>
      </c>
      <c r="B44" s="44">
        <f>+B35+B41</f>
        <v>116705</v>
      </c>
      <c r="D44" s="44">
        <f>+D35+D41</f>
        <v>113587</v>
      </c>
    </row>
    <row r="45" ht="15" thickTop="1"/>
    <row r="46" spans="1:4" ht="15">
      <c r="A46" s="21" t="s">
        <v>9</v>
      </c>
      <c r="B46" s="38">
        <f>+B23-B44</f>
        <v>0</v>
      </c>
      <c r="D46" s="38">
        <f>+D23-D44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&amp;CPagina &amp;P-5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6" sqref="B16"/>
    </sheetView>
  </sheetViews>
  <sheetFormatPr defaultColWidth="8.88671875" defaultRowHeight="15"/>
  <cols>
    <col min="1" max="1" width="5.21484375" style="0" customWidth="1"/>
    <col min="2" max="2" width="33.3359375" style="0" customWidth="1"/>
    <col min="3" max="3" width="11.4453125" style="73" customWidth="1"/>
    <col min="4" max="4" width="2.6640625" style="0" customWidth="1"/>
    <col min="5" max="5" width="11.4453125" style="73" customWidth="1"/>
  </cols>
  <sheetData>
    <row r="1" ht="15">
      <c r="A1" s="15" t="s">
        <v>117</v>
      </c>
    </row>
    <row r="3" spans="3:5" ht="15">
      <c r="C3" s="75" t="s">
        <v>155</v>
      </c>
      <c r="D3" s="72"/>
      <c r="E3" s="75" t="s">
        <v>122</v>
      </c>
    </row>
    <row r="5" spans="2:5" ht="15">
      <c r="B5" t="s">
        <v>118</v>
      </c>
      <c r="C5" s="73">
        <v>8000</v>
      </c>
      <c r="E5" s="73">
        <v>5000</v>
      </c>
    </row>
    <row r="6" spans="2:5" ht="15">
      <c r="B6" t="s">
        <v>184</v>
      </c>
      <c r="C6" s="73">
        <v>7500</v>
      </c>
      <c r="E6" s="73">
        <v>7500</v>
      </c>
    </row>
    <row r="7" spans="2:5" ht="15">
      <c r="B7" t="s">
        <v>119</v>
      </c>
      <c r="C7" s="73">
        <v>50000</v>
      </c>
      <c r="E7" s="73">
        <v>50000</v>
      </c>
    </row>
    <row r="8" spans="2:5" ht="15">
      <c r="B8" t="s">
        <v>120</v>
      </c>
      <c r="C8" s="73">
        <v>10000</v>
      </c>
      <c r="E8" s="73">
        <v>15000</v>
      </c>
    </row>
    <row r="9" spans="2:5" ht="15">
      <c r="B9" t="s">
        <v>185</v>
      </c>
      <c r="C9" s="73">
        <v>4000</v>
      </c>
      <c r="E9" s="73">
        <v>4000</v>
      </c>
    </row>
    <row r="10" spans="2:5" ht="15">
      <c r="B10" t="s">
        <v>121</v>
      </c>
      <c r="C10" s="73">
        <v>0</v>
      </c>
      <c r="E10" s="73">
        <v>750</v>
      </c>
    </row>
    <row r="11" spans="2:5" ht="15">
      <c r="B11" t="s">
        <v>138</v>
      </c>
      <c r="C11" s="73">
        <v>0</v>
      </c>
      <c r="E11" s="73">
        <v>7380</v>
      </c>
    </row>
    <row r="12" spans="2:5" ht="15">
      <c r="B12" t="s">
        <v>139</v>
      </c>
      <c r="C12" s="73">
        <v>0</v>
      </c>
      <c r="E12" s="73">
        <f>5400-3600</f>
        <v>1800</v>
      </c>
    </row>
    <row r="13" spans="2:5" ht="15">
      <c r="B13" t="s">
        <v>140</v>
      </c>
      <c r="C13" s="73">
        <v>0</v>
      </c>
      <c r="E13" s="73">
        <v>2000</v>
      </c>
    </row>
    <row r="14" spans="2:5" ht="15">
      <c r="B14" t="s">
        <v>167</v>
      </c>
      <c r="C14" s="73">
        <v>15000</v>
      </c>
      <c r="E14" s="73">
        <v>0</v>
      </c>
    </row>
    <row r="16" spans="3:5" ht="15" thickBot="1">
      <c r="C16" s="74">
        <f>SUM(C5:C15)</f>
        <v>94500</v>
      </c>
      <c r="E16" s="74">
        <f>SUM(E5:E15)</f>
        <v>93430</v>
      </c>
    </row>
    <row r="17" ht="15" thickTop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&amp;CPagina &amp;P-5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B36"/>
  <sheetViews>
    <sheetView zoomScale="90" zoomScaleNormal="90" zoomScalePageLayoutView="0" workbookViewId="0" topLeftCell="A7">
      <selection activeCell="A38" sqref="A38"/>
    </sheetView>
  </sheetViews>
  <sheetFormatPr defaultColWidth="8.88671875" defaultRowHeight="15"/>
  <cols>
    <col min="1" max="1" width="52.99609375" style="21" customWidth="1"/>
    <col min="2" max="2" width="13.77734375" style="33" customWidth="1"/>
    <col min="3" max="16384" width="8.88671875" style="21" customWidth="1"/>
  </cols>
  <sheetData>
    <row r="11" spans="1:2" s="19" customFormat="1" ht="15">
      <c r="A11" s="29" t="s">
        <v>12</v>
      </c>
      <c r="B11" s="30"/>
    </row>
    <row r="16" spans="1:2" s="14" customFormat="1" ht="15">
      <c r="A16" s="20" t="s">
        <v>13</v>
      </c>
      <c r="B16" s="31" t="s">
        <v>15</v>
      </c>
    </row>
    <row r="17" spans="1:2" s="14" customFormat="1" ht="15">
      <c r="A17" s="20"/>
      <c r="B17" s="31"/>
    </row>
    <row r="18" spans="1:2" s="14" customFormat="1" ht="15">
      <c r="A18" s="14" t="s">
        <v>10</v>
      </c>
      <c r="B18" s="32">
        <v>1</v>
      </c>
    </row>
    <row r="19" spans="1:2" s="14" customFormat="1" ht="15">
      <c r="A19" s="14" t="s">
        <v>17</v>
      </c>
      <c r="B19" s="32">
        <v>2</v>
      </c>
    </row>
    <row r="21" ht="15">
      <c r="A21" s="20" t="s">
        <v>14</v>
      </c>
    </row>
    <row r="22" ht="15">
      <c r="B22" s="34"/>
    </row>
    <row r="23" spans="1:2" ht="15">
      <c r="A23" t="s">
        <v>144</v>
      </c>
      <c r="B23" s="33">
        <v>3</v>
      </c>
    </row>
    <row r="24" spans="1:2" ht="15">
      <c r="A24" t="s">
        <v>145</v>
      </c>
      <c r="B24" s="33">
        <v>4</v>
      </c>
    </row>
    <row r="25" spans="1:2" ht="15">
      <c r="A25" t="s">
        <v>146</v>
      </c>
      <c r="B25" s="33">
        <v>5</v>
      </c>
    </row>
    <row r="28" ht="15">
      <c r="A28" s="15" t="s">
        <v>37</v>
      </c>
    </row>
    <row r="29" ht="15">
      <c r="A29" s="60"/>
    </row>
    <row r="30" ht="15">
      <c r="A30" s="56" t="s">
        <v>38</v>
      </c>
    </row>
    <row r="31" spans="1:2" ht="15">
      <c r="A31" s="56" t="s">
        <v>147</v>
      </c>
      <c r="B31" s="33">
        <v>7</v>
      </c>
    </row>
    <row r="32" spans="1:2" ht="15">
      <c r="A32" s="56" t="s">
        <v>148</v>
      </c>
      <c r="B32" s="33">
        <v>8</v>
      </c>
    </row>
    <row r="33" ht="15">
      <c r="A33" s="60"/>
    </row>
    <row r="34" ht="15">
      <c r="A34" s="56" t="s">
        <v>39</v>
      </c>
    </row>
    <row r="35" spans="1:2" ht="15">
      <c r="A35" s="56" t="s">
        <v>149</v>
      </c>
      <c r="B35" s="33">
        <v>9</v>
      </c>
    </row>
    <row r="36" spans="1:2" ht="15">
      <c r="A36" s="56" t="s">
        <v>116</v>
      </c>
      <c r="B36" s="33">
        <v>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10"/>
  <sheetViews>
    <sheetView zoomScale="90" zoomScaleNormal="90" zoomScalePageLayoutView="0" workbookViewId="0" topLeftCell="A1">
      <selection activeCell="A10" sqref="A10"/>
    </sheetView>
  </sheetViews>
  <sheetFormatPr defaultColWidth="8.88671875" defaultRowHeight="15"/>
  <cols>
    <col min="1" max="1" width="78.77734375" style="5" customWidth="1"/>
    <col min="2" max="16384" width="8.88671875" style="5" customWidth="1"/>
  </cols>
  <sheetData>
    <row r="10" ht="17.25">
      <c r="A10" s="4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E76"/>
  <sheetViews>
    <sheetView zoomScale="90" zoomScaleNormal="90" zoomScalePageLayoutView="0" workbookViewId="0" topLeftCell="A50">
      <selection activeCell="A65" sqref="A65"/>
    </sheetView>
  </sheetViews>
  <sheetFormatPr defaultColWidth="8.88671875" defaultRowHeight="15"/>
  <cols>
    <col min="1" max="1" width="48.88671875" style="14" customWidth="1"/>
    <col min="2" max="2" width="2.88671875" style="14" customWidth="1"/>
    <col min="3" max="3" width="12.88671875" style="13" customWidth="1"/>
    <col min="4" max="4" width="4.6640625" style="14" customWidth="1"/>
    <col min="5" max="5" width="12.88671875" style="13" customWidth="1"/>
    <col min="6" max="16384" width="8.88671875" style="14" customWidth="1"/>
  </cols>
  <sheetData>
    <row r="10" spans="1:5" s="10" customFormat="1" ht="15">
      <c r="A10" t="s">
        <v>32</v>
      </c>
      <c r="C10" s="11"/>
      <c r="E10" s="11"/>
    </row>
    <row r="11" spans="1:5" s="10" customFormat="1" ht="15">
      <c r="A11" t="s">
        <v>33</v>
      </c>
      <c r="C11" s="11"/>
      <c r="E11" s="11"/>
    </row>
    <row r="12" spans="1:5" s="10" customFormat="1" ht="15">
      <c r="A12" t="s">
        <v>34</v>
      </c>
      <c r="C12" s="11"/>
      <c r="E12" s="11"/>
    </row>
    <row r="13" spans="1:5" s="10" customFormat="1" ht="15">
      <c r="A13" t="s">
        <v>35</v>
      </c>
      <c r="C13" s="11"/>
      <c r="E13" s="11"/>
    </row>
    <row r="14" ht="15">
      <c r="A14" s="35"/>
    </row>
    <row r="15" ht="15">
      <c r="A15" s="35"/>
    </row>
    <row r="17" spans="1:5" s="10" customFormat="1" ht="15">
      <c r="A17" t="s">
        <v>169</v>
      </c>
      <c r="C17" s="11"/>
      <c r="E17" s="11"/>
    </row>
    <row r="20" spans="1:5" s="10" customFormat="1" ht="15">
      <c r="A20" t="s">
        <v>36</v>
      </c>
      <c r="C20" s="11"/>
      <c r="E20" s="11"/>
    </row>
    <row r="21" spans="3:5" s="10" customFormat="1" ht="15">
      <c r="C21" s="11"/>
      <c r="E21" s="11"/>
    </row>
    <row r="23" spans="1:5" s="10" customFormat="1" ht="15">
      <c r="A23" t="s">
        <v>150</v>
      </c>
      <c r="C23" s="11"/>
      <c r="E23" s="11"/>
    </row>
    <row r="24" spans="1:2" ht="15">
      <c r="A24" t="s">
        <v>40</v>
      </c>
      <c r="B24" s="12"/>
    </row>
    <row r="25" spans="1:2" ht="15">
      <c r="A25" s="10"/>
      <c r="B25" s="12"/>
    </row>
    <row r="26" spans="1:5" s="17" customFormat="1" ht="15">
      <c r="A26" s="15" t="s">
        <v>10</v>
      </c>
      <c r="B26" s="15"/>
      <c r="C26" s="16"/>
      <c r="E26" s="16"/>
    </row>
    <row r="27" spans="1:5" s="17" customFormat="1" ht="15">
      <c r="A27" s="12"/>
      <c r="B27" s="15"/>
      <c r="C27" s="16"/>
      <c r="E27" s="16"/>
    </row>
    <row r="28" spans="1:5" s="17" customFormat="1" ht="15">
      <c r="A28" s="12" t="s">
        <v>64</v>
      </c>
      <c r="B28" s="15"/>
      <c r="C28" s="16"/>
      <c r="E28" s="16"/>
    </row>
    <row r="29" spans="1:5" s="17" customFormat="1" ht="15">
      <c r="A29" s="12"/>
      <c r="B29" s="15"/>
      <c r="C29" s="16"/>
      <c r="E29" s="16"/>
    </row>
    <row r="30" spans="1:5" s="17" customFormat="1" ht="15">
      <c r="A30" t="s">
        <v>86</v>
      </c>
      <c r="B30" s="15"/>
      <c r="C30" s="16"/>
      <c r="E30" s="16"/>
    </row>
    <row r="31" spans="1:5" s="17" customFormat="1" ht="15">
      <c r="A31" t="s">
        <v>87</v>
      </c>
      <c r="B31" s="15"/>
      <c r="C31" s="16"/>
      <c r="E31" s="16"/>
    </row>
    <row r="32" spans="1:5" s="17" customFormat="1" ht="15">
      <c r="A32" t="s">
        <v>90</v>
      </c>
      <c r="B32" s="15"/>
      <c r="C32" s="16"/>
      <c r="E32" s="16"/>
    </row>
    <row r="33" spans="1:5" s="17" customFormat="1" ht="15">
      <c r="A33" s="12"/>
      <c r="B33" s="15"/>
      <c r="C33" s="16"/>
      <c r="E33" s="16"/>
    </row>
    <row r="34" spans="1:5" s="17" customFormat="1" ht="15">
      <c r="A34" s="12" t="s">
        <v>65</v>
      </c>
      <c r="B34" s="15"/>
      <c r="C34" s="16"/>
      <c r="E34" s="16"/>
    </row>
    <row r="36" spans="1:2" ht="15">
      <c r="A36" t="s">
        <v>66</v>
      </c>
      <c r="B36" s="12"/>
    </row>
    <row r="37" ht="15">
      <c r="A37" t="s">
        <v>67</v>
      </c>
    </row>
    <row r="38" ht="15">
      <c r="A38" t="s">
        <v>68</v>
      </c>
    </row>
    <row r="39" ht="15">
      <c r="A39" t="s">
        <v>69</v>
      </c>
    </row>
    <row r="41" ht="15">
      <c r="A41" s="12" t="s">
        <v>11</v>
      </c>
    </row>
    <row r="42" ht="15">
      <c r="A42" s="12"/>
    </row>
    <row r="43" ht="15">
      <c r="A43" t="s">
        <v>151</v>
      </c>
    </row>
    <row r="44" ht="15">
      <c r="A44" t="s">
        <v>62</v>
      </c>
    </row>
    <row r="45" ht="15">
      <c r="A45" t="s">
        <v>106</v>
      </c>
    </row>
    <row r="46" ht="15">
      <c r="A46" t="s">
        <v>63</v>
      </c>
    </row>
    <row r="47" ht="15">
      <c r="A47"/>
    </row>
    <row r="48" ht="15">
      <c r="A48"/>
    </row>
    <row r="49" ht="15">
      <c r="A49"/>
    </row>
    <row r="50" ht="15">
      <c r="A50" s="12" t="s">
        <v>23</v>
      </c>
    </row>
    <row r="51" ht="15">
      <c r="A51" s="12"/>
    </row>
    <row r="52" ht="15">
      <c r="A52" t="s">
        <v>41</v>
      </c>
    </row>
    <row r="53" spans="1:2" ht="15">
      <c r="A53" t="s">
        <v>42</v>
      </c>
      <c r="B53" s="12"/>
    </row>
    <row r="55" ht="15">
      <c r="A55" s="12" t="s">
        <v>17</v>
      </c>
    </row>
    <row r="56" ht="15">
      <c r="A56" s="12"/>
    </row>
    <row r="57" ht="15">
      <c r="A57" t="s">
        <v>174</v>
      </c>
    </row>
    <row r="58" spans="1:5" s="17" customFormat="1" ht="15">
      <c r="A58" t="s">
        <v>173</v>
      </c>
      <c r="B58" s="15"/>
      <c r="C58" s="16"/>
      <c r="E58" s="16"/>
    </row>
    <row r="59" spans="1:5" s="17" customFormat="1" ht="15">
      <c r="A59"/>
      <c r="B59" s="67"/>
      <c r="C59" s="68"/>
      <c r="E59" s="16"/>
    </row>
    <row r="60" spans="1:5" s="17" customFormat="1" ht="15">
      <c r="A60" t="s">
        <v>175</v>
      </c>
      <c r="B60" s="15"/>
      <c r="C60" s="16"/>
      <c r="E60" s="16"/>
    </row>
    <row r="61" spans="1:5" s="17" customFormat="1" ht="15">
      <c r="A61" t="s">
        <v>176</v>
      </c>
      <c r="B61" s="15"/>
      <c r="C61" s="16"/>
      <c r="E61" s="16"/>
    </row>
    <row r="62" spans="1:5" s="17" customFormat="1" ht="15">
      <c r="A62"/>
      <c r="B62" s="15"/>
      <c r="C62" s="16"/>
      <c r="E62" s="16"/>
    </row>
    <row r="63" spans="1:5" s="17" customFormat="1" ht="15">
      <c r="A63" t="s">
        <v>177</v>
      </c>
      <c r="B63" s="15"/>
      <c r="C63" s="16"/>
      <c r="E63" s="16"/>
    </row>
    <row r="64" spans="1:5" s="17" customFormat="1" ht="15">
      <c r="A64" t="s">
        <v>178</v>
      </c>
      <c r="B64" s="15"/>
      <c r="C64" s="16"/>
      <c r="E64" s="16"/>
    </row>
    <row r="65" spans="1:5" s="17" customFormat="1" ht="15">
      <c r="A65" t="s">
        <v>89</v>
      </c>
      <c r="B65" s="15"/>
      <c r="C65" s="16"/>
      <c r="E65" s="16"/>
    </row>
    <row r="66" spans="1:5" s="17" customFormat="1" ht="15">
      <c r="A66"/>
      <c r="B66" s="15"/>
      <c r="C66" s="16"/>
      <c r="E66" s="16"/>
    </row>
    <row r="67" spans="3:5" ht="15">
      <c r="C67" s="14"/>
      <c r="E67" s="14"/>
    </row>
    <row r="68" spans="1:5" ht="15">
      <c r="A68" s="14" t="s">
        <v>19</v>
      </c>
      <c r="C68" s="14"/>
      <c r="E68" s="14"/>
    </row>
    <row r="69" spans="3:5" ht="15">
      <c r="C69" s="14"/>
      <c r="E69" s="14"/>
    </row>
    <row r="70" spans="3:5" ht="15">
      <c r="C70" s="14"/>
      <c r="E70" s="14"/>
    </row>
    <row r="71" spans="1:5" ht="15">
      <c r="A71" s="14" t="s">
        <v>20</v>
      </c>
      <c r="C71" s="14"/>
      <c r="E71" s="14"/>
    </row>
    <row r="72" spans="3:5" ht="15">
      <c r="C72" s="14"/>
      <c r="E72" s="14"/>
    </row>
    <row r="73" spans="3:5" ht="15">
      <c r="C73" s="14"/>
      <c r="E73" s="14"/>
    </row>
    <row r="74" spans="1:5" ht="15">
      <c r="A74" s="14" t="s">
        <v>25</v>
      </c>
      <c r="C74" s="14"/>
      <c r="E74" s="14"/>
    </row>
    <row r="75" spans="1:5" ht="15">
      <c r="A75" t="s">
        <v>92</v>
      </c>
      <c r="C75" s="14"/>
      <c r="E75" s="14"/>
    </row>
    <row r="76" spans="1:5" ht="15">
      <c r="A76"/>
      <c r="C76" s="14"/>
      <c r="E76" s="14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/>
  <printOptions/>
  <pageMargins left="0.7874015748031497" right="0.708661417322834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&amp;CPagina &amp;P-3 
</oddFooter>
  </headerFooter>
  <rowBreaks count="2" manualBreakCount="2">
    <brk id="113" max="4" man="1"/>
    <brk id="13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0:A10"/>
  <sheetViews>
    <sheetView zoomScale="90" zoomScaleNormal="90" zoomScalePageLayoutView="0" workbookViewId="0" topLeftCell="A1">
      <selection activeCell="A11" sqref="A11"/>
    </sheetView>
  </sheetViews>
  <sheetFormatPr defaultColWidth="8.88671875" defaultRowHeight="15"/>
  <cols>
    <col min="1" max="1" width="78.77734375" style="7" customWidth="1"/>
    <col min="2" max="16384" width="8.88671875" style="7" customWidth="1"/>
  </cols>
  <sheetData>
    <row r="10" ht="17.25">
      <c r="A10" s="4" t="s">
        <v>152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D5" sqref="D5"/>
    </sheetView>
  </sheetViews>
  <sheetFormatPr defaultColWidth="8.88671875" defaultRowHeight="15"/>
  <cols>
    <col min="1" max="1" width="39.6640625" style="21" customWidth="1"/>
    <col min="2" max="2" width="12.77734375" style="38" customWidth="1"/>
    <col min="3" max="3" width="2.77734375" style="21" customWidth="1"/>
    <col min="4" max="4" width="12.77734375" style="38" customWidth="1"/>
    <col min="5" max="16384" width="8.88671875" style="21" customWidth="1"/>
  </cols>
  <sheetData>
    <row r="1" spans="1:4" s="19" customFormat="1" ht="15">
      <c r="A1" s="18" t="s">
        <v>144</v>
      </c>
      <c r="B1" s="36"/>
      <c r="D1" s="36"/>
    </row>
    <row r="2" spans="1:4" s="19" customFormat="1" ht="15">
      <c r="A2" t="s">
        <v>76</v>
      </c>
      <c r="B2" s="36"/>
      <c r="D2" s="36"/>
    </row>
    <row r="3" spans="1:4" s="17" customFormat="1" ht="15">
      <c r="A3" s="19"/>
      <c r="B3" s="36"/>
      <c r="C3" s="19"/>
      <c r="D3" s="47"/>
    </row>
    <row r="4" spans="1:4" s="17" customFormat="1" ht="15">
      <c r="A4" s="20" t="s">
        <v>0</v>
      </c>
      <c r="B4" s="37" t="s">
        <v>153</v>
      </c>
      <c r="C4" s="15"/>
      <c r="D4" s="37" t="s">
        <v>123</v>
      </c>
    </row>
    <row r="6" ht="15">
      <c r="A6" s="20" t="s">
        <v>1</v>
      </c>
    </row>
    <row r="8" spans="1:4" s="14" customFormat="1" ht="15">
      <c r="A8" s="12" t="s">
        <v>2</v>
      </c>
      <c r="B8" s="40"/>
      <c r="D8" s="40"/>
    </row>
    <row r="9" spans="1:4" s="14" customFormat="1" ht="15">
      <c r="A9" s="14" t="s">
        <v>18</v>
      </c>
      <c r="B9" s="40">
        <f>+'Toelichting balans'!B15</f>
        <v>181</v>
      </c>
      <c r="D9" s="40">
        <f>+'Toelichting balans'!D15</f>
        <v>553</v>
      </c>
    </row>
    <row r="10" spans="2:4" s="14" customFormat="1" ht="15">
      <c r="B10" s="40"/>
      <c r="D10" s="40"/>
    </row>
    <row r="11" spans="2:4" s="14" customFormat="1" ht="15">
      <c r="B11" s="41">
        <f>SUM(B9:B10)</f>
        <v>181</v>
      </c>
      <c r="D11" s="41">
        <f>SUM(D9:D10)</f>
        <v>553</v>
      </c>
    </row>
    <row r="12" spans="2:4" s="14" customFormat="1" ht="15">
      <c r="B12" s="42"/>
      <c r="D12" s="42"/>
    </row>
    <row r="13" spans="1:4" s="14" customFormat="1" ht="15">
      <c r="A13" s="12" t="s">
        <v>26</v>
      </c>
      <c r="B13" s="40"/>
      <c r="D13" s="40"/>
    </row>
    <row r="14" spans="1:4" s="14" customFormat="1" ht="15">
      <c r="A14" s="14" t="s">
        <v>3</v>
      </c>
      <c r="B14" s="43">
        <f>+'Toelichting balans'!B28</f>
        <v>89981</v>
      </c>
      <c r="D14" s="43">
        <f>+'Toelichting balans'!D28</f>
        <v>94012</v>
      </c>
    </row>
    <row r="15" spans="2:4" s="14" customFormat="1" ht="15">
      <c r="B15" s="42"/>
      <c r="D15" s="42"/>
    </row>
    <row r="16" spans="2:4" s="14" customFormat="1" ht="15">
      <c r="B16" s="42"/>
      <c r="D16" s="42"/>
    </row>
    <row r="19" spans="1:4" ht="15" thickBot="1">
      <c r="A19" s="20" t="s">
        <v>4</v>
      </c>
      <c r="B19" s="44">
        <f>+B11++B14</f>
        <v>90162</v>
      </c>
      <c r="D19" s="44">
        <f>+D11++D14</f>
        <v>94565</v>
      </c>
    </row>
    <row r="20" ht="15" thickTop="1"/>
    <row r="24" spans="1:4" s="17" customFormat="1" ht="15">
      <c r="A24" s="20" t="s">
        <v>5</v>
      </c>
      <c r="B24" s="37" t="str">
        <f>B4</f>
        <v>31-12-2017</v>
      </c>
      <c r="C24" s="15"/>
      <c r="D24" s="37" t="str">
        <f>D4</f>
        <v>31-12-2016</v>
      </c>
    </row>
    <row r="26" ht="15">
      <c r="A26" s="20" t="s">
        <v>100</v>
      </c>
    </row>
    <row r="28" spans="1:4" ht="15">
      <c r="A28" t="s">
        <v>95</v>
      </c>
      <c r="B28" s="38">
        <f>'Toelichting balans'!B45</f>
        <v>89663</v>
      </c>
      <c r="D28" s="38">
        <f>'Toelichting balans'!D45</f>
        <v>88609</v>
      </c>
    </row>
    <row r="29" spans="1:4" ht="15">
      <c r="A29" t="s">
        <v>104</v>
      </c>
      <c r="B29" s="38">
        <f>'Toelichting balans'!B61</f>
        <v>0</v>
      </c>
      <c r="D29" s="38">
        <f>'Toelichting balans'!D61</f>
        <v>0</v>
      </c>
    </row>
    <row r="31" spans="2:4" ht="15">
      <c r="B31" s="45">
        <f>B28+B29</f>
        <v>89663</v>
      </c>
      <c r="D31" s="45">
        <f>D28+D29</f>
        <v>88609</v>
      </c>
    </row>
    <row r="32" spans="2:4" ht="15">
      <c r="B32" s="46"/>
      <c r="D32" s="46"/>
    </row>
    <row r="33" ht="15">
      <c r="A33" s="20" t="s">
        <v>6</v>
      </c>
    </row>
    <row r="35" spans="1:4" ht="15">
      <c r="A35" s="21" t="s">
        <v>8</v>
      </c>
      <c r="B35" s="38">
        <f>+'Toelichting balans'!B78</f>
        <v>499</v>
      </c>
      <c r="D35" s="38">
        <f>+'Toelichting balans'!D78</f>
        <v>5956</v>
      </c>
    </row>
    <row r="37" spans="2:4" ht="15">
      <c r="B37" s="45">
        <f>SUM(B34:B36)</f>
        <v>499</v>
      </c>
      <c r="D37" s="45">
        <f>SUM(D34:D36)</f>
        <v>5956</v>
      </c>
    </row>
    <row r="38" spans="2:4" ht="15">
      <c r="B38" s="46"/>
      <c r="D38" s="46"/>
    </row>
    <row r="40" spans="1:4" ht="15" thickBot="1">
      <c r="A40" s="20" t="s">
        <v>4</v>
      </c>
      <c r="B40" s="44">
        <f>B31+B37</f>
        <v>90162</v>
      </c>
      <c r="D40" s="44">
        <f>D31+D37</f>
        <v>94565</v>
      </c>
    </row>
    <row r="41" ht="15" thickTop="1"/>
    <row r="42" spans="1:4" ht="15">
      <c r="A42" s="21" t="s">
        <v>9</v>
      </c>
      <c r="B42" s="38">
        <f>+B19-B40</f>
        <v>0</v>
      </c>
      <c r="D42" s="38">
        <f>+D19-D40</f>
        <v>0</v>
      </c>
    </row>
  </sheetData>
  <sheetProtection/>
  <printOptions/>
  <pageMargins left="0.7874015748031497" right="0.6299212598425197" top="0.984251968503937" bottom="0.984251968503937" header="0.5118110236220472" footer="0.5118110236220472"/>
  <pageSetup horizontalDpi="300" verticalDpi="300" orientation="portrait" paperSize="9" r:id="rId1"/>
  <headerFooter alignWithMargins="0">
    <oddFooter>&amp;CPagina &amp;P-4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9">
      <selection activeCell="B29" sqref="B29"/>
    </sheetView>
  </sheetViews>
  <sheetFormatPr defaultColWidth="8.88671875" defaultRowHeight="15"/>
  <cols>
    <col min="1" max="1" width="25.5546875" style="17" customWidth="1"/>
    <col min="2" max="2" width="10.99609375" style="39" customWidth="1"/>
    <col min="3" max="3" width="0.9921875" style="17" customWidth="1"/>
    <col min="4" max="4" width="11.21484375" style="39" customWidth="1"/>
    <col min="5" max="5" width="0.78125" style="17" customWidth="1"/>
    <col min="6" max="6" width="10.99609375" style="39" customWidth="1"/>
    <col min="7" max="7" width="0.9921875" style="17" customWidth="1"/>
    <col min="8" max="8" width="11.21484375" style="39" customWidth="1"/>
    <col min="9" max="16384" width="8.88671875" style="17" customWidth="1"/>
  </cols>
  <sheetData>
    <row r="1" spans="1:8" s="19" customFormat="1" ht="15">
      <c r="A1" s="18" t="s">
        <v>145</v>
      </c>
      <c r="B1" s="36"/>
      <c r="D1" s="36"/>
      <c r="F1" s="36"/>
      <c r="H1" s="36"/>
    </row>
    <row r="2" ht="15">
      <c r="A2" t="s">
        <v>76</v>
      </c>
    </row>
    <row r="3" spans="1:8" ht="15">
      <c r="A3" s="19"/>
      <c r="B3" s="37"/>
      <c r="C3" s="27" t="s">
        <v>155</v>
      </c>
      <c r="D3" s="37"/>
      <c r="E3" s="28"/>
      <c r="F3" s="37"/>
      <c r="G3" s="27" t="s">
        <v>122</v>
      </c>
      <c r="H3" s="37"/>
    </row>
    <row r="5" ht="15">
      <c r="A5" s="15" t="s">
        <v>28</v>
      </c>
    </row>
    <row r="6" ht="15">
      <c r="A6" s="15"/>
    </row>
    <row r="7" spans="1:8" ht="15">
      <c r="A7" t="s">
        <v>54</v>
      </c>
      <c r="D7" s="39">
        <v>94500</v>
      </c>
      <c r="H7" s="39">
        <v>93430</v>
      </c>
    </row>
    <row r="8" spans="1:8" ht="15">
      <c r="A8" s="58" t="s">
        <v>48</v>
      </c>
      <c r="D8" s="39">
        <v>5326</v>
      </c>
      <c r="H8" s="39">
        <f>4636+506+501</f>
        <v>5643</v>
      </c>
    </row>
    <row r="9" spans="1:8" ht="15">
      <c r="A9" s="58" t="s">
        <v>49</v>
      </c>
      <c r="D9" s="39">
        <v>4703</v>
      </c>
      <c r="H9" s="39">
        <f>1000+1820+1035+888+337</f>
        <v>5080</v>
      </c>
    </row>
    <row r="10" ht="15">
      <c r="A10" s="58"/>
    </row>
    <row r="11" spans="1:8" ht="15">
      <c r="A11" s="15"/>
      <c r="B11" s="49"/>
      <c r="D11" s="62">
        <f>D7+D8+D9</f>
        <v>104529</v>
      </c>
      <c r="F11" s="49"/>
      <c r="H11" s="62">
        <f>H7+H8+H9</f>
        <v>104153</v>
      </c>
    </row>
    <row r="12" ht="15">
      <c r="A12" s="15" t="s">
        <v>24</v>
      </c>
    </row>
    <row r="13" ht="15">
      <c r="A13" s="12" t="s">
        <v>50</v>
      </c>
    </row>
    <row r="14" spans="1:6" ht="15">
      <c r="A14" t="s">
        <v>51</v>
      </c>
      <c r="B14" s="39">
        <v>73000</v>
      </c>
      <c r="F14" s="39">
        <v>71344</v>
      </c>
    </row>
    <row r="15" spans="1:6" ht="15">
      <c r="A15" t="s">
        <v>52</v>
      </c>
      <c r="B15" s="39">
        <v>9511</v>
      </c>
      <c r="F15" s="39">
        <v>8520</v>
      </c>
    </row>
    <row r="16" spans="1:6" ht="15">
      <c r="A16" t="s">
        <v>57</v>
      </c>
      <c r="B16" s="39">
        <v>1242</v>
      </c>
      <c r="F16" s="39">
        <v>0</v>
      </c>
    </row>
    <row r="17" spans="1:6" ht="15">
      <c r="A17" t="s">
        <v>142</v>
      </c>
      <c r="B17" s="39">
        <v>0</v>
      </c>
      <c r="F17" s="39">
        <v>5112</v>
      </c>
    </row>
    <row r="18" spans="1:6" ht="15">
      <c r="A18" t="s">
        <v>183</v>
      </c>
      <c r="B18" s="39">
        <v>5049</v>
      </c>
      <c r="F18" s="39">
        <v>0</v>
      </c>
    </row>
    <row r="19" spans="1:6" ht="15">
      <c r="A19" t="s">
        <v>156</v>
      </c>
      <c r="B19" s="39">
        <f>889+1003</f>
        <v>1892</v>
      </c>
      <c r="F19" s="39">
        <v>0</v>
      </c>
    </row>
    <row r="20" ht="15">
      <c r="A20" t="s">
        <v>157</v>
      </c>
    </row>
    <row r="21" spans="1:6" ht="15">
      <c r="A21" t="s">
        <v>180</v>
      </c>
      <c r="B21" s="39">
        <v>3257</v>
      </c>
      <c r="F21" s="39">
        <v>0</v>
      </c>
    </row>
    <row r="22" ht="15">
      <c r="A22" t="s">
        <v>181</v>
      </c>
    </row>
    <row r="23" spans="1:6" ht="15">
      <c r="A23" t="s">
        <v>53</v>
      </c>
      <c r="B23" s="39">
        <v>1166</v>
      </c>
      <c r="F23" s="39">
        <f>1193+545</f>
        <v>1738</v>
      </c>
    </row>
    <row r="24" spans="2:8" ht="15">
      <c r="B24" s="48"/>
      <c r="D24" s="39">
        <f>-SUM(B14:B24)</f>
        <v>-95117</v>
      </c>
      <c r="F24" s="48"/>
      <c r="H24" s="39">
        <f>-SUM(F14:F24)</f>
        <v>-86714</v>
      </c>
    </row>
    <row r="25" ht="15">
      <c r="A25" s="12" t="s">
        <v>56</v>
      </c>
    </row>
    <row r="26" spans="1:6" ht="15">
      <c r="A26" t="s">
        <v>21</v>
      </c>
      <c r="B26" s="39">
        <v>1200</v>
      </c>
      <c r="F26" s="39">
        <v>1200</v>
      </c>
    </row>
    <row r="27" spans="1:6" ht="15">
      <c r="A27" t="s">
        <v>107</v>
      </c>
      <c r="B27" s="39">
        <v>4136</v>
      </c>
      <c r="F27" s="39">
        <v>5100</v>
      </c>
    </row>
    <row r="28" spans="1:6" ht="15">
      <c r="A28" t="s">
        <v>108</v>
      </c>
      <c r="B28" s="39">
        <v>1344</v>
      </c>
      <c r="F28" s="39">
        <v>417</v>
      </c>
    </row>
    <row r="29" spans="1:6" ht="15">
      <c r="A29" t="s">
        <v>182</v>
      </c>
      <c r="B29" s="39">
        <f>155+164</f>
        <v>319</v>
      </c>
      <c r="F29" s="39">
        <v>979</v>
      </c>
    </row>
    <row r="30" spans="1:6" ht="15">
      <c r="A30" t="s">
        <v>114</v>
      </c>
      <c r="B30" s="39">
        <v>617</v>
      </c>
      <c r="F30" s="39">
        <v>617</v>
      </c>
    </row>
    <row r="31" spans="1:6" ht="15">
      <c r="A31" t="s">
        <v>29</v>
      </c>
      <c r="B31" s="39">
        <v>756</v>
      </c>
      <c r="F31" s="39">
        <v>638</v>
      </c>
    </row>
    <row r="32" spans="1:6" ht="15">
      <c r="A32" t="s">
        <v>58</v>
      </c>
      <c r="B32" s="39">
        <v>65</v>
      </c>
      <c r="F32" s="39">
        <f>10+106+47</f>
        <v>163</v>
      </c>
    </row>
    <row r="33" spans="2:8" ht="15">
      <c r="B33" s="48"/>
      <c r="D33" s="39">
        <f>-SUM(B26:B33)</f>
        <v>-8437</v>
      </c>
      <c r="F33" s="48"/>
      <c r="H33" s="39">
        <f>-SUM(F26:F33)</f>
        <v>-9114</v>
      </c>
    </row>
    <row r="35" spans="4:8" ht="15">
      <c r="D35" s="62">
        <f>+D11+D24+D33</f>
        <v>975</v>
      </c>
      <c r="H35" s="62">
        <f>+H11+H24+H33</f>
        <v>8325</v>
      </c>
    </row>
    <row r="36" ht="15">
      <c r="A36" s="15" t="s">
        <v>55</v>
      </c>
    </row>
    <row r="37" spans="1:6" ht="15">
      <c r="A37" t="s">
        <v>61</v>
      </c>
      <c r="B37" s="39">
        <v>79</v>
      </c>
      <c r="F37" s="39">
        <v>366</v>
      </c>
    </row>
    <row r="38" spans="1:6" ht="15">
      <c r="A38" t="s">
        <v>59</v>
      </c>
      <c r="B38" s="39">
        <v>0</v>
      </c>
      <c r="F38" s="39">
        <v>0</v>
      </c>
    </row>
    <row r="39" spans="2:6" ht="15">
      <c r="B39" s="48"/>
      <c r="F39" s="48"/>
    </row>
    <row r="40" spans="2:8" ht="15">
      <c r="B40" s="49"/>
      <c r="D40" s="39">
        <f>+B37-B38</f>
        <v>79</v>
      </c>
      <c r="F40" s="49"/>
      <c r="H40" s="39">
        <f>+F37-F38</f>
        <v>366</v>
      </c>
    </row>
    <row r="41" spans="2:8" ht="15">
      <c r="B41" s="49"/>
      <c r="D41" s="48"/>
      <c r="F41" s="49"/>
      <c r="H41" s="48"/>
    </row>
    <row r="42" spans="1:8" ht="15.75" thickBot="1">
      <c r="A42" s="15" t="s">
        <v>109</v>
      </c>
      <c r="B42" s="64" t="s">
        <v>93</v>
      </c>
      <c r="D42" s="63">
        <f>D35+D40</f>
        <v>1054</v>
      </c>
      <c r="F42" s="64" t="s">
        <v>93</v>
      </c>
      <c r="H42" s="63">
        <f>H35+H40</f>
        <v>8691</v>
      </c>
    </row>
    <row r="43" spans="1:8" ht="15.75" thickTop="1">
      <c r="A43" s="15"/>
      <c r="B43" s="64"/>
      <c r="D43" s="49"/>
      <c r="F43" s="64"/>
      <c r="H43" s="49"/>
    </row>
    <row r="44" ht="15">
      <c r="A44"/>
    </row>
    <row r="45" spans="1:8" ht="15">
      <c r="A45" t="s">
        <v>136</v>
      </c>
      <c r="D45" s="39">
        <v>7327</v>
      </c>
      <c r="H45" s="39">
        <f>'bijlage 2'!H35</f>
        <v>-6372</v>
      </c>
    </row>
    <row r="46" ht="15">
      <c r="A46" t="s">
        <v>135</v>
      </c>
    </row>
    <row r="47" spans="1:8" ht="15" thickBot="1">
      <c r="A47" t="s">
        <v>137</v>
      </c>
      <c r="D47" s="51">
        <f>D42+D45</f>
        <v>8381</v>
      </c>
      <c r="H47" s="51">
        <f>H42+H45</f>
        <v>2319</v>
      </c>
    </row>
    <row r="48" ht="15" thickTop="1"/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&amp;CPagina &amp;P-4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99609375" style="17" customWidth="1"/>
    <col min="2" max="2" width="12.77734375" style="39" customWidth="1"/>
    <col min="3" max="3" width="2.77734375" style="17" customWidth="1"/>
    <col min="4" max="4" width="12.77734375" style="39" customWidth="1"/>
    <col min="5" max="16384" width="8.88671875" style="17" customWidth="1"/>
  </cols>
  <sheetData>
    <row r="1" spans="1:4" s="19" customFormat="1" ht="15">
      <c r="A1" s="18" t="s">
        <v>146</v>
      </c>
      <c r="B1" s="36"/>
      <c r="D1" s="36"/>
    </row>
    <row r="3" spans="1:4" s="23" customFormat="1" ht="15">
      <c r="A3" s="22" t="s">
        <v>0</v>
      </c>
      <c r="B3" s="50"/>
      <c r="D3" s="50"/>
    </row>
    <row r="5" spans="1:4" s="21" customFormat="1" ht="15">
      <c r="A5" s="20" t="s">
        <v>1</v>
      </c>
      <c r="B5" s="38"/>
      <c r="D5" s="38"/>
    </row>
    <row r="6" spans="1:4" s="21" customFormat="1" ht="15">
      <c r="A6" s="20"/>
      <c r="B6" s="38"/>
      <c r="D6" s="38"/>
    </row>
    <row r="7" spans="1:4" s="19" customFormat="1" ht="15">
      <c r="A7" s="18" t="s">
        <v>2</v>
      </c>
      <c r="B7" s="36"/>
      <c r="D7" s="36"/>
    </row>
    <row r="8" spans="2:4" ht="15">
      <c r="B8" s="57" t="s">
        <v>153</v>
      </c>
      <c r="D8" s="57" t="s">
        <v>123</v>
      </c>
    </row>
    <row r="9" spans="1:4" ht="15">
      <c r="A9" s="15" t="s">
        <v>18</v>
      </c>
      <c r="B9" s="36"/>
      <c r="C9" s="19"/>
      <c r="D9" s="36"/>
    </row>
    <row r="10" ht="15">
      <c r="A10" s="15"/>
    </row>
    <row r="11" spans="1:4" ht="15">
      <c r="A11" t="s">
        <v>112</v>
      </c>
      <c r="B11" s="39">
        <v>23</v>
      </c>
      <c r="D11" s="39">
        <v>193</v>
      </c>
    </row>
    <row r="12" spans="1:4" ht="15">
      <c r="A12" t="s">
        <v>43</v>
      </c>
      <c r="B12" s="39">
        <v>8</v>
      </c>
      <c r="D12" s="39">
        <v>360</v>
      </c>
    </row>
    <row r="13" spans="1:4" ht="15">
      <c r="A13" t="s">
        <v>154</v>
      </c>
      <c r="B13" s="39">
        <v>150</v>
      </c>
      <c r="D13" s="39">
        <v>0</v>
      </c>
    </row>
    <row r="15" spans="2:4" ht="15.75" thickBot="1">
      <c r="B15" s="51">
        <f>SUM(B10:B14)</f>
        <v>181</v>
      </c>
      <c r="C15" s="15"/>
      <c r="D15" s="51">
        <f>SUM(D10:D14)</f>
        <v>553</v>
      </c>
    </row>
    <row r="16" spans="2:4" ht="15.75" thickTop="1">
      <c r="B16" s="49"/>
      <c r="C16" s="15"/>
      <c r="D16" s="49"/>
    </row>
    <row r="17" spans="2:4" ht="15">
      <c r="B17" s="49"/>
      <c r="C17" s="15"/>
      <c r="D17" s="49"/>
    </row>
    <row r="18" spans="2:4" ht="15">
      <c r="B18" s="57" t="s">
        <v>153</v>
      </c>
      <c r="D18" s="57" t="s">
        <v>123</v>
      </c>
    </row>
    <row r="19" spans="1:4" s="19" customFormat="1" ht="15">
      <c r="A19" s="18" t="s">
        <v>26</v>
      </c>
      <c r="B19" s="36"/>
      <c r="D19" s="36"/>
    </row>
    <row r="21" spans="1:4" s="19" customFormat="1" ht="15">
      <c r="A21" s="19" t="s">
        <v>27</v>
      </c>
      <c r="B21" s="36">
        <v>3165</v>
      </c>
      <c r="D21" s="36">
        <v>1017</v>
      </c>
    </row>
    <row r="22" spans="1:4" s="19" customFormat="1" ht="15">
      <c r="A22" t="s">
        <v>94</v>
      </c>
      <c r="B22" s="36">
        <v>13068</v>
      </c>
      <c r="D22" s="36">
        <v>48000</v>
      </c>
    </row>
    <row r="23" spans="1:4" s="19" customFormat="1" ht="15">
      <c r="A23" t="s">
        <v>115</v>
      </c>
      <c r="B23" s="36">
        <v>13382</v>
      </c>
      <c r="D23" s="36">
        <v>13402</v>
      </c>
    </row>
    <row r="24" spans="1:4" s="19" customFormat="1" ht="15">
      <c r="A24" t="s">
        <v>44</v>
      </c>
      <c r="B24" s="36">
        <v>2204</v>
      </c>
      <c r="D24" s="36">
        <v>2477</v>
      </c>
    </row>
    <row r="25" spans="1:4" s="19" customFormat="1" ht="15">
      <c r="A25" t="s">
        <v>45</v>
      </c>
      <c r="B25" s="36">
        <v>58000</v>
      </c>
      <c r="D25" s="36">
        <v>28250</v>
      </c>
    </row>
    <row r="26" spans="1:4" s="19" customFormat="1" ht="15">
      <c r="A26" t="s">
        <v>46</v>
      </c>
      <c r="B26" s="36">
        <v>162</v>
      </c>
      <c r="D26" s="36">
        <v>866</v>
      </c>
    </row>
    <row r="27" spans="1:4" s="19" customFormat="1" ht="15">
      <c r="A27"/>
      <c r="B27" s="36"/>
      <c r="D27" s="36"/>
    </row>
    <row r="28" spans="1:4" ht="15.75" thickBot="1">
      <c r="A28" s="19"/>
      <c r="B28" s="53">
        <f>SUM(B21:B27)</f>
        <v>89981</v>
      </c>
      <c r="C28" s="15"/>
      <c r="D28" s="53">
        <f>SUM(D21:D27)</f>
        <v>94012</v>
      </c>
    </row>
    <row r="29" spans="1:4" ht="15.75" thickTop="1">
      <c r="A29" s="19"/>
      <c r="B29" s="61"/>
      <c r="C29" s="15"/>
      <c r="D29" s="61"/>
    </row>
    <row r="31" spans="1:4" s="23" customFormat="1" ht="15">
      <c r="A31" s="22" t="s">
        <v>5</v>
      </c>
      <c r="B31" s="50"/>
      <c r="D31" s="50"/>
    </row>
    <row r="32" spans="1:4" s="23" customFormat="1" ht="15">
      <c r="A32" s="22"/>
      <c r="B32" s="50"/>
      <c r="D32" s="50"/>
    </row>
    <row r="33" spans="1:4" s="21" customFormat="1" ht="15">
      <c r="A33" s="20" t="s">
        <v>100</v>
      </c>
      <c r="B33" s="38"/>
      <c r="D33" s="38"/>
    </row>
    <row r="34" spans="1:4" s="21" customFormat="1" ht="15">
      <c r="A34" s="20"/>
      <c r="B34" s="38"/>
      <c r="D34" s="38"/>
    </row>
    <row r="35" spans="2:4" s="21" customFormat="1" ht="15">
      <c r="B35" s="57" t="s">
        <v>153</v>
      </c>
      <c r="C35" s="24"/>
      <c r="D35" s="57" t="s">
        <v>123</v>
      </c>
    </row>
    <row r="36" ht="15">
      <c r="A36" s="15" t="s">
        <v>95</v>
      </c>
    </row>
    <row r="37" ht="15">
      <c r="A37" s="15"/>
    </row>
    <row r="38" spans="1:4" ht="15">
      <c r="A38" s="17" t="s">
        <v>22</v>
      </c>
      <c r="B38" s="39">
        <v>88609</v>
      </c>
      <c r="D38" s="39">
        <v>58891</v>
      </c>
    </row>
    <row r="39" spans="1:4" ht="15">
      <c r="A39" t="s">
        <v>105</v>
      </c>
      <c r="B39" s="39">
        <f>'Staat baten &amp; last'!D42</f>
        <v>1054</v>
      </c>
      <c r="D39" s="39">
        <v>8691</v>
      </c>
    </row>
    <row r="41" spans="2:4" ht="15">
      <c r="B41" s="62">
        <f>SUM(B38:B40)</f>
        <v>89663</v>
      </c>
      <c r="C41" s="15"/>
      <c r="D41" s="62">
        <f>SUM(D38:D40)</f>
        <v>67582</v>
      </c>
    </row>
    <row r="42" spans="1:4" ht="15">
      <c r="A42" t="s">
        <v>129</v>
      </c>
      <c r="B42" s="49"/>
      <c r="C42" s="15"/>
      <c r="D42" s="49"/>
    </row>
    <row r="43" spans="1:4" ht="15">
      <c r="A43" t="s">
        <v>124</v>
      </c>
      <c r="B43" s="49">
        <v>0</v>
      </c>
      <c r="C43" s="15"/>
      <c r="D43" s="49">
        <v>21027</v>
      </c>
    </row>
    <row r="44" spans="2:4" ht="15">
      <c r="B44" s="49"/>
      <c r="C44" s="15"/>
      <c r="D44" s="49"/>
    </row>
    <row r="45" spans="1:4" ht="15.75" thickBot="1">
      <c r="A45" s="17" t="s">
        <v>7</v>
      </c>
      <c r="B45" s="51">
        <f>B41+B43</f>
        <v>89663</v>
      </c>
      <c r="C45" s="15"/>
      <c r="D45" s="51">
        <f>D41+D43</f>
        <v>88609</v>
      </c>
    </row>
    <row r="46" spans="2:4" ht="15.75" thickTop="1">
      <c r="B46" s="49"/>
      <c r="C46" s="15"/>
      <c r="D46" s="49"/>
    </row>
    <row r="47" spans="2:4" ht="15">
      <c r="B47" s="49"/>
      <c r="C47" s="15"/>
      <c r="D47" s="49"/>
    </row>
    <row r="48" spans="1:4" ht="15">
      <c r="A48" t="s">
        <v>101</v>
      </c>
      <c r="B48" s="49"/>
      <c r="C48" s="15"/>
      <c r="D48" s="49"/>
    </row>
    <row r="49" spans="1:4" ht="15">
      <c r="A49" t="s">
        <v>102</v>
      </c>
      <c r="B49" s="49"/>
      <c r="C49" s="15"/>
      <c r="D49" s="49"/>
    </row>
    <row r="50" spans="1:4" ht="15">
      <c r="A50"/>
      <c r="B50" s="49"/>
      <c r="C50" s="15"/>
      <c r="D50" s="49"/>
    </row>
    <row r="51" spans="1:4" ht="15">
      <c r="A51"/>
      <c r="B51" s="49"/>
      <c r="C51" s="15"/>
      <c r="D51" s="49"/>
    </row>
    <row r="52" spans="1:4" ht="15">
      <c r="A52"/>
      <c r="B52" s="49"/>
      <c r="C52" s="15"/>
      <c r="D52" s="49"/>
    </row>
    <row r="53" spans="1:4" ht="15">
      <c r="A53"/>
      <c r="B53" s="49"/>
      <c r="C53" s="15"/>
      <c r="D53" s="49"/>
    </row>
    <row r="54" spans="1:4" ht="15">
      <c r="A54"/>
      <c r="B54" s="49"/>
      <c r="C54" s="15"/>
      <c r="D54" s="49"/>
    </row>
    <row r="55" spans="1:4" ht="15">
      <c r="A55" s="15"/>
      <c r="B55" s="49"/>
      <c r="C55" s="15"/>
      <c r="D55" s="49"/>
    </row>
    <row r="56" spans="2:4" ht="15">
      <c r="B56" s="57" t="s">
        <v>153</v>
      </c>
      <c r="C56" s="24"/>
      <c r="D56" s="57" t="s">
        <v>123</v>
      </c>
    </row>
    <row r="57" spans="1:4" ht="15">
      <c r="A57" s="15" t="s">
        <v>104</v>
      </c>
      <c r="B57" s="49"/>
      <c r="C57" s="15"/>
      <c r="D57" s="49"/>
    </row>
    <row r="58" spans="1:4" ht="15">
      <c r="A58" t="s">
        <v>22</v>
      </c>
      <c r="B58" s="49">
        <v>0</v>
      </c>
      <c r="C58" s="15"/>
      <c r="D58" s="49">
        <v>21027</v>
      </c>
    </row>
    <row r="59" spans="1:4" ht="15">
      <c r="A59" t="s">
        <v>125</v>
      </c>
      <c r="B59" s="49">
        <v>0</v>
      </c>
      <c r="C59" s="15"/>
      <c r="D59" s="49">
        <v>-21027</v>
      </c>
    </row>
    <row r="60" spans="2:4" ht="15">
      <c r="B60" s="49"/>
      <c r="C60" s="15"/>
      <c r="D60" s="49"/>
    </row>
    <row r="61" spans="2:4" ht="15.75" thickBot="1">
      <c r="B61" s="51">
        <f>SUM(B58:B60)</f>
        <v>0</v>
      </c>
      <c r="C61" s="15"/>
      <c r="D61" s="51">
        <f>SUM(D58:D60)</f>
        <v>0</v>
      </c>
    </row>
    <row r="62" spans="2:4" ht="15.75" thickTop="1">
      <c r="B62" s="49"/>
      <c r="C62" s="15"/>
      <c r="D62" s="49"/>
    </row>
    <row r="63" spans="2:4" ht="15">
      <c r="B63" s="49"/>
      <c r="C63" s="15"/>
      <c r="D63" s="49"/>
    </row>
    <row r="64" spans="1:4" ht="15">
      <c r="A64" t="s">
        <v>127</v>
      </c>
      <c r="B64" s="49"/>
      <c r="C64" s="15"/>
      <c r="D64" s="49"/>
    </row>
    <row r="65" spans="1:4" ht="15">
      <c r="A65" t="s">
        <v>103</v>
      </c>
      <c r="B65" s="49"/>
      <c r="C65" s="15"/>
      <c r="D65" s="49"/>
    </row>
    <row r="66" spans="1:4" ht="15">
      <c r="A66" t="s">
        <v>128</v>
      </c>
      <c r="B66" s="49"/>
      <c r="C66" s="15"/>
      <c r="D66" s="49"/>
    </row>
    <row r="67" spans="1:4" ht="15">
      <c r="A67"/>
      <c r="B67" s="49"/>
      <c r="C67" s="15"/>
      <c r="D67" s="49"/>
    </row>
    <row r="68" spans="2:4" ht="15.75" customHeight="1">
      <c r="B68" s="49"/>
      <c r="D68" s="49"/>
    </row>
    <row r="69" spans="1:4" s="21" customFormat="1" ht="15">
      <c r="A69" s="20" t="s">
        <v>6</v>
      </c>
      <c r="B69" s="38"/>
      <c r="C69" s="25"/>
      <c r="D69" s="38"/>
    </row>
    <row r="70" spans="2:4" s="21" customFormat="1" ht="15">
      <c r="B70" s="57" t="s">
        <v>153</v>
      </c>
      <c r="D70" s="57" t="s">
        <v>123</v>
      </c>
    </row>
    <row r="72" spans="1:4" ht="15">
      <c r="A72" s="15" t="s">
        <v>8</v>
      </c>
      <c r="B72" s="52"/>
      <c r="C72" s="26"/>
      <c r="D72" s="52"/>
    </row>
    <row r="74" spans="1:4" ht="15">
      <c r="A74" t="s">
        <v>113</v>
      </c>
      <c r="B74" s="39">
        <v>450</v>
      </c>
      <c r="D74" s="39">
        <v>625</v>
      </c>
    </row>
    <row r="75" spans="1:4" ht="15">
      <c r="A75" t="s">
        <v>126</v>
      </c>
      <c r="B75" s="39">
        <v>0</v>
      </c>
      <c r="D75" s="39">
        <v>5112</v>
      </c>
    </row>
    <row r="76" spans="1:4" ht="15">
      <c r="A76" t="s">
        <v>47</v>
      </c>
      <c r="B76" s="39">
        <v>49</v>
      </c>
      <c r="D76" s="39">
        <f>170+49</f>
        <v>219</v>
      </c>
    </row>
    <row r="78" spans="2:4" ht="15.75" thickBot="1">
      <c r="B78" s="51">
        <f>SUM(B74:B77)</f>
        <v>499</v>
      </c>
      <c r="C78" s="15"/>
      <c r="D78" s="51">
        <f>SUM(D74:D77)</f>
        <v>5956</v>
      </c>
    </row>
    <row r="79" ht="15" thickTop="1"/>
  </sheetData>
  <sheetProtection/>
  <printOptions/>
  <pageMargins left="0.7874015748031497" right="0.6692913385826772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&amp;CPagina &amp;P-4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0:A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78.77734375" style="5" customWidth="1"/>
    <col min="2" max="16384" width="8.88671875" style="5" customWidth="1"/>
  </cols>
  <sheetData>
    <row r="10" ht="17.25">
      <c r="A10" s="4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Stg Abrazos</dc:title>
  <dc:subject/>
  <dc:creator>C.P.J. Laurijsen</dc:creator>
  <cp:keywords/>
  <dc:description/>
  <cp:lastModifiedBy>J. Schepers</cp:lastModifiedBy>
  <cp:lastPrinted>2018-02-01T15:22:46Z</cp:lastPrinted>
  <dcterms:created xsi:type="dcterms:W3CDTF">1999-02-02T16:35:53Z</dcterms:created>
  <dcterms:modified xsi:type="dcterms:W3CDTF">2018-02-27T11:31:36Z</dcterms:modified>
  <cp:category/>
  <cp:version/>
  <cp:contentType/>
  <cp:contentStatus/>
</cp:coreProperties>
</file>